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fs\Areas\Contabilidade\Compartilhado\CNTBGER\Indicadores - Site\"/>
    </mc:Choice>
  </mc:AlternateContent>
  <xr:revisionPtr revIDLastSave="0" documentId="13_ncr:1_{0A755533-E34B-4F2A-BA14-B221C583CE46}" xr6:coauthVersionLast="47" xr6:coauthVersionMax="47" xr10:uidLastSave="{00000000-0000-0000-0000-000000000000}"/>
  <bookViews>
    <workbookView xWindow="-120" yWindow="-120" windowWidth="29040" windowHeight="15840" xr2:uid="{B8E5C27C-64B8-4300-991C-6BBB0B2696F2}"/>
  </bookViews>
  <sheets>
    <sheet name="Índice" sheetId="12" r:id="rId1"/>
    <sheet name="Balanço Patrimonial_2026" sheetId="18" r:id="rId2"/>
    <sheet name="Balanço Patrimonial_2016 à 2024" sheetId="14" r:id="rId3"/>
    <sheet name="DRE Contábil (Trimestral)_2026" sheetId="19" r:id="rId4"/>
    <sheet name="DRE Contábil (Tri)_2016 à 2024 " sheetId="7" r:id="rId5"/>
    <sheet name="Destaques Financeiros" sheetId="13" r:id="rId6"/>
    <sheet name="Carteira Crédito Exp." sheetId="16" r:id="rId7"/>
    <sheet name="Captação" sheetId="15" r:id="rId8"/>
  </sheets>
  <externalReferences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24" i="16" l="1"/>
  <c r="AK23" i="16" l="1"/>
  <c r="AK20" i="16"/>
  <c r="AK11" i="16"/>
  <c r="AK13" i="16"/>
  <c r="AK14" i="16"/>
  <c r="AK15" i="16"/>
  <c r="AK10" i="16"/>
  <c r="AK21" i="16" l="1"/>
  <c r="B110" i="18" l="1"/>
  <c r="C110" i="18"/>
  <c r="C47" i="19" l="1"/>
  <c r="AI15" i="15"/>
  <c r="C12" i="18" l="1"/>
  <c r="C87" i="18"/>
  <c r="B87" i="18" l="1"/>
  <c r="B12" i="18"/>
  <c r="AI24" i="16" l="1"/>
  <c r="AI23" i="16"/>
  <c r="AI22" i="16"/>
  <c r="AI21" i="16"/>
  <c r="AI20" i="16"/>
  <c r="AI14" i="15" l="1"/>
  <c r="AI13" i="15"/>
  <c r="AI12" i="15"/>
  <c r="AI11" i="15"/>
  <c r="AI10" i="15"/>
  <c r="AH11" i="15" l="1"/>
  <c r="AH12" i="15"/>
  <c r="AH13" i="15"/>
  <c r="AH10" i="15"/>
  <c r="AH15" i="15" l="1"/>
  <c r="AD10" i="15"/>
  <c r="AC10" i="15"/>
  <c r="Z10" i="15"/>
  <c r="Y10" i="15"/>
  <c r="V10" i="15"/>
  <c r="U10" i="15"/>
  <c r="AE156" i="14" l="1"/>
  <c r="AD29" i="16" l="1"/>
  <c r="AE22" i="16"/>
  <c r="AE29" i="16" s="1"/>
  <c r="AE16" i="16"/>
  <c r="AE26" i="15" l="1"/>
  <c r="AD16" i="16" l="1"/>
  <c r="AB24" i="13" l="1"/>
  <c r="AB22" i="16"/>
  <c r="Z26" i="15" l="1"/>
  <c r="AA29" i="16" l="1"/>
  <c r="AA26" i="15" l="1"/>
  <c r="V96" i="14" l="1"/>
  <c r="V95" i="14" s="1"/>
  <c r="V85" i="14"/>
  <c r="V75" i="14"/>
  <c r="V67" i="14"/>
  <c r="V62" i="14"/>
  <c r="V47" i="14"/>
  <c r="V37" i="14"/>
  <c r="V31" i="14"/>
  <c r="V24" i="14"/>
  <c r="V19" i="14"/>
  <c r="V13" i="14"/>
  <c r="V173" i="14"/>
  <c r="V165" i="14" s="1"/>
  <c r="V127" i="14"/>
  <c r="V61" i="14" l="1"/>
  <c r="V12" i="14"/>
  <c r="V116" i="14"/>
</calcChain>
</file>

<file path=xl/sharedStrings.xml><?xml version="1.0" encoding="utf-8"?>
<sst xmlns="http://schemas.openxmlformats.org/spreadsheetml/2006/main" count="527" uniqueCount="291">
  <si>
    <t>Destaques Financeiros - (BRL Milhões)</t>
  </si>
  <si>
    <t>Lucro Antes de imposto</t>
  </si>
  <si>
    <t>Headcount</t>
  </si>
  <si>
    <t>Carteira de Crédito Expandida</t>
  </si>
  <si>
    <t>DEMONSTRAÇÃO DO RESULTADO</t>
  </si>
  <si>
    <t xml:space="preserve">      Operações de Crédito</t>
  </si>
  <si>
    <t xml:space="preserve">      Resultado de Operações com Títulos e Valores Mobiliários</t>
  </si>
  <si>
    <t xml:space="preserve">      Resultado de Operações de Câmbio</t>
  </si>
  <si>
    <t xml:space="preserve">      Operações de Empréstimos, Cessões e Repasses</t>
  </si>
  <si>
    <t xml:space="preserve">      (Provisão)/Reversão para Créditos de Liquidação Duvidosa</t>
  </si>
  <si>
    <t xml:space="preserve">      Resultado com Instrumentos Financeiros Derivativos</t>
  </si>
  <si>
    <t xml:space="preserve">   Receitas da Intermediação Financeira</t>
  </si>
  <si>
    <t xml:space="preserve">      Operações de Arrendamento Mercantil</t>
  </si>
  <si>
    <t xml:space="preserve">      Operações de Captação no Mercado</t>
  </si>
  <si>
    <t xml:space="preserve">   Despesas da Intermediação Financeira</t>
  </si>
  <si>
    <t xml:space="preserve">   Resultado Bruto da Intermediação Financeira</t>
  </si>
  <si>
    <t xml:space="preserve">   Outras Receitas/(Despesas) Operacionais</t>
  </si>
  <si>
    <t xml:space="preserve">      Receitas de Prestação de Serviços</t>
  </si>
  <si>
    <t xml:space="preserve">      Despesas de Pessoal</t>
  </si>
  <si>
    <t xml:space="preserve">      Outras Despesas Administrativas</t>
  </si>
  <si>
    <t xml:space="preserve">      Despesas Tributárias</t>
  </si>
  <si>
    <t xml:space="preserve">      Resultado de Participações em Controladas</t>
  </si>
  <si>
    <t xml:space="preserve">      Outras Receitas Operacionais</t>
  </si>
  <si>
    <t xml:space="preserve">      Outras Despesas Operacionais</t>
  </si>
  <si>
    <t xml:space="preserve">   Resultado Operacional</t>
  </si>
  <si>
    <t xml:space="preserve">   Resultado Não Operacional</t>
  </si>
  <si>
    <t xml:space="preserve">   Resultado antes da Tributação sobre o Lucro e Participações</t>
  </si>
  <si>
    <t xml:space="preserve">   Imposto de Renda e Contribuição Social</t>
  </si>
  <si>
    <t xml:space="preserve">      Provisão para Imposto de Renda </t>
  </si>
  <si>
    <t xml:space="preserve">      Provisão para Contribuição Social</t>
  </si>
  <si>
    <t xml:space="preserve">      Ativo/(Passivo) Fiscal Diferido</t>
  </si>
  <si>
    <t xml:space="preserve">   Participações de Administradores\Empregados no Lucro</t>
  </si>
  <si>
    <t xml:space="preserve">   Lucro Líquido</t>
  </si>
  <si>
    <t xml:space="preserve">   Lucro Líquido por ação em circulação</t>
  </si>
  <si>
    <t>ATIVO</t>
  </si>
  <si>
    <t xml:space="preserve">      Disponibilidades</t>
  </si>
  <si>
    <t xml:space="preserve">         Caixa</t>
  </si>
  <si>
    <t xml:space="preserve">         Reservas Livres</t>
  </si>
  <si>
    <t xml:space="preserve">         Disponibilidades em Moedas Estrangeiras</t>
  </si>
  <si>
    <t xml:space="preserve">      Aplicações Interfinanceiras de Liquidez</t>
  </si>
  <si>
    <t xml:space="preserve">         Aplicações no Mercado Aberto</t>
  </si>
  <si>
    <t xml:space="preserve">        Aplicações em Depósitos Interfinanceiros</t>
  </si>
  <si>
    <t xml:space="preserve">         Aplicações em Moedas Estrangeiras</t>
  </si>
  <si>
    <t xml:space="preserve">      Títulos e Valores Mobiliários e Instrumentos Financeiros Derivativos</t>
  </si>
  <si>
    <t xml:space="preserve">         Carteira Própria</t>
  </si>
  <si>
    <t xml:space="preserve">         Vinculados a Compromissos de Recompra</t>
  </si>
  <si>
    <t xml:space="preserve">         Vinculados a Prestação de Garantias</t>
  </si>
  <si>
    <t xml:space="preserve">         Instrumentos Financeiros Derivativos</t>
  </si>
  <si>
    <t xml:space="preserve">         Provisões para Títulos e Valores Mobiliários</t>
  </si>
  <si>
    <t xml:space="preserve">      Relações Interfinanceiras</t>
  </si>
  <si>
    <t xml:space="preserve">         Correspondentes</t>
  </si>
  <si>
    <t xml:space="preserve">         Créditos Vinculados - Depósitos Banco Central</t>
  </si>
  <si>
    <t xml:space="preserve">         Empréstimos e Títulos Descontados</t>
  </si>
  <si>
    <t xml:space="preserve">         Financiamentos</t>
  </si>
  <si>
    <t xml:space="preserve">         Financiamentos Rurais e Agroindustriais</t>
  </si>
  <si>
    <t xml:space="preserve">         Provisões para Operações de Crédito</t>
  </si>
  <si>
    <t xml:space="preserve">         Operações de Arrendamento e Subarrendamento a Receber</t>
  </si>
  <si>
    <t xml:space="preserve">         Rendas a Apropriar de Arrendamento Mercantil</t>
  </si>
  <si>
    <t xml:space="preserve">      Outros Créditos</t>
  </si>
  <si>
    <t xml:space="preserve">         Carteira de Câmbio</t>
  </si>
  <si>
    <t xml:space="preserve">         Rendas a Receber</t>
  </si>
  <si>
    <t xml:space="preserve">         Negociação e Intermediação de Valores</t>
  </si>
  <si>
    <t xml:space="preserve">         Diversos</t>
  </si>
  <si>
    <t xml:space="preserve">         Créditos Tributários</t>
  </si>
  <si>
    <t xml:space="preserve">         Provisões para Outros Créditos</t>
  </si>
  <si>
    <t xml:space="preserve">      Outros Valores e Bens</t>
  </si>
  <si>
    <t xml:space="preserve">   NÃO CIRCULANTE</t>
  </si>
  <si>
    <t xml:space="preserve">   Realizável a Longo Prazo</t>
  </si>
  <si>
    <t xml:space="preserve">         Aplicações em Depósitos Interfinanceiros</t>
  </si>
  <si>
    <t xml:space="preserve">   Permanente</t>
  </si>
  <si>
    <t xml:space="preserve">      Investimentos</t>
  </si>
  <si>
    <t xml:space="preserve">         Participações em Controladas </t>
  </si>
  <si>
    <t xml:space="preserve">            No País</t>
  </si>
  <si>
    <t xml:space="preserve">            No Exterior</t>
  </si>
  <si>
    <t xml:space="preserve">         Outros Investimentos</t>
  </si>
  <si>
    <t xml:space="preserve">         Provisão para Perdas</t>
  </si>
  <si>
    <t xml:space="preserve">      Imobilizado de Uso</t>
  </si>
  <si>
    <t xml:space="preserve">      Imobilizado de Arrendamento</t>
  </si>
  <si>
    <t xml:space="preserve">      Intangíveis</t>
  </si>
  <si>
    <t xml:space="preserve">      Diferido</t>
  </si>
  <si>
    <t>PASSIVO</t>
  </si>
  <si>
    <t xml:space="preserve">      Depósitos</t>
  </si>
  <si>
    <t xml:space="preserve">         Depósitos à Vista</t>
  </si>
  <si>
    <t xml:space="preserve">         Depósitos a Prazo</t>
  </si>
  <si>
    <t xml:space="preserve">         Depósitos Interfinanceiros</t>
  </si>
  <si>
    <t xml:space="preserve">      Obrigações por Operações Compromissadas</t>
  </si>
  <si>
    <t xml:space="preserve">         Carteira de Terceiros</t>
  </si>
  <si>
    <t xml:space="preserve">         Carteira de Livre Movimentação</t>
  </si>
  <si>
    <t xml:space="preserve">      Recursos de Aceites e Emissão de Títulos</t>
  </si>
  <si>
    <t xml:space="preserve">         Obrigações Tit.Vals.Mob. no Exterior </t>
  </si>
  <si>
    <t xml:space="preserve">         Obrigações por emissão de Letras de Crédito do Agronegócio - LCA</t>
  </si>
  <si>
    <t xml:space="preserve">         Obrigações por Emissão de Letras de Crédito Imobiliário - LCI</t>
  </si>
  <si>
    <t xml:space="preserve">         Obrigações por Emissão de Letras Financeiras - LF</t>
  </si>
  <si>
    <t xml:space="preserve">         Captação por Certificados de Operações Estruturada </t>
  </si>
  <si>
    <t xml:space="preserve">         Obrigações por Emissão de Letras Financeiras - Dívida Subordinada</t>
  </si>
  <si>
    <t xml:space="preserve">         Recebimentos  e Pagamentos a Liquidar</t>
  </si>
  <si>
    <t xml:space="preserve">      Relações Interdependências</t>
  </si>
  <si>
    <t xml:space="preserve">         Recursos em Trânsito de Terceiros</t>
  </si>
  <si>
    <t xml:space="preserve">      Obrigações por Empréstimos e Repasses</t>
  </si>
  <si>
    <t xml:space="preserve">         Empréstimos no Exterior</t>
  </si>
  <si>
    <t xml:space="preserve">      Obrigações por Repasses do País - Instituições Oficiais</t>
  </si>
  <si>
    <t xml:space="preserve">         FINEM</t>
  </si>
  <si>
    <t xml:space="preserve">         FINAME</t>
  </si>
  <si>
    <t xml:space="preserve">         Outras Instituições</t>
  </si>
  <si>
    <t xml:space="preserve">      Instrumentos Financeiros Derivativos</t>
  </si>
  <si>
    <t xml:space="preserve">         Instrumentos Financeiros Derivativos </t>
  </si>
  <si>
    <t xml:space="preserve">      Outras Obrigações</t>
  </si>
  <si>
    <t xml:space="preserve">         Cobrança e Arrecadação de Tributos Assemelhados </t>
  </si>
  <si>
    <t xml:space="preserve">         Carteira de Câmbio </t>
  </si>
  <si>
    <t xml:space="preserve">         Fiscais e Previdenciárias </t>
  </si>
  <si>
    <t xml:space="preserve">         Negociação e Intermediação de Valores </t>
  </si>
  <si>
    <t xml:space="preserve">         Créditos Cedidos com Coobrigação</t>
  </si>
  <si>
    <t xml:space="preserve">         Provisão para Garantias Financeiras Prestadas </t>
  </si>
  <si>
    <t xml:space="preserve">        Diversos </t>
  </si>
  <si>
    <t xml:space="preserve">   Exigível a Longo Prazo</t>
  </si>
  <si>
    <t xml:space="preserve">         Obrigações Tit.Vals.Mob. no Exterior</t>
  </si>
  <si>
    <t xml:space="preserve">         Diversos </t>
  </si>
  <si>
    <t xml:space="preserve">   Resultado de Exercícios Futuros</t>
  </si>
  <si>
    <t xml:space="preserve">         De Domiciliados no País</t>
  </si>
  <si>
    <t xml:space="preserve">      Reservas de Lucros </t>
  </si>
  <si>
    <t xml:space="preserve">         Títulos Disponíveis para Venda</t>
  </si>
  <si>
    <t xml:space="preserve">      Ações em Tesouraria</t>
  </si>
  <si>
    <t xml:space="preserve">         Cessão de Crédito</t>
  </si>
  <si>
    <t xml:space="preserve">         Carteira Própria </t>
  </si>
  <si>
    <t xml:space="preserve">         Obrigações por Emissão de Letras Financeiras Garantidas - LFG</t>
  </si>
  <si>
    <t xml:space="preserve">   CIRCULANTE</t>
  </si>
  <si>
    <t xml:space="preserve">         Serviços de Compensação de Cheques e Outros Papéis</t>
  </si>
  <si>
    <t xml:space="preserve">       Depósitos Bancários</t>
  </si>
  <si>
    <t xml:space="preserve">         Sociais e Estatutárias</t>
  </si>
  <si>
    <t>Banco BOCOM BBM S.A.</t>
  </si>
  <si>
    <t>1.</t>
  </si>
  <si>
    <t>2.</t>
  </si>
  <si>
    <t>3.</t>
  </si>
  <si>
    <t>DRE Contábil (Trimestral)</t>
  </si>
  <si>
    <t>Destaques Financeiros</t>
  </si>
  <si>
    <t>Patrimônio de Referência nível 1</t>
  </si>
  <si>
    <t>Retorno sobre Patrimônio Líquido médio (ROAE) (a.a.)</t>
  </si>
  <si>
    <t>Retorno sobre Ativo Médio (ROAA) (a.a.)</t>
  </si>
  <si>
    <t>NIM Expandido (antes de PDD) (a.a.)</t>
  </si>
  <si>
    <t>Índice de Basileia</t>
  </si>
  <si>
    <t>Índice de Eficiência BR GAP</t>
  </si>
  <si>
    <t>Receita de Serviços (% da Receita Total)</t>
  </si>
  <si>
    <t>Resultados Abrangentes</t>
  </si>
  <si>
    <t>Balanço Patrimonial (Em R$ Mil)</t>
  </si>
  <si>
    <t>DRE Contábil (Em R$ Mil)</t>
  </si>
  <si>
    <t xml:space="preserve">   PATRIMÔNIO  LÍQUIDO</t>
  </si>
  <si>
    <t xml:space="preserve">      Capital Social</t>
  </si>
  <si>
    <t xml:space="preserve">   Participação de Não Controladores</t>
  </si>
  <si>
    <t xml:space="preserve">   Total do Passivo e do Patrimônio Liquido</t>
  </si>
  <si>
    <t xml:space="preserve">   Total do Ativo</t>
  </si>
  <si>
    <t xml:space="preserve">    Planilha de Séries Históricas</t>
  </si>
  <si>
    <t>Balanço Patrimonial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</si>
  <si>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</si>
  <si>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</si>
  <si>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</si>
  <si>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</si>
  <si>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</si>
  <si>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</si>
  <si>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</si>
  <si>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</si>
  <si>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</si>
  <si>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</si>
  <si>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</si>
  <si>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</si>
  <si>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</si>
  <si>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</si>
  <si>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</si>
  <si>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</si>
  <si>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</si>
  <si>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</si>
  <si>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</si>
  <si>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</si>
  <si>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set/18</t>
  </si>
  <si>
    <t>4T21</t>
  </si>
  <si>
    <t>Institucional</t>
  </si>
  <si>
    <t>BOCOM</t>
  </si>
  <si>
    <t>Corporate</t>
  </si>
  <si>
    <t>Total</t>
  </si>
  <si>
    <t>Depósitos locais e Outros</t>
  </si>
  <si>
    <t>LF</t>
  </si>
  <si>
    <t>Dívida Subordinada</t>
  </si>
  <si>
    <t>LCA/LCI</t>
  </si>
  <si>
    <t>Recursos em Moeda Estrangeira</t>
  </si>
  <si>
    <t>Organismos Multilaterais</t>
  </si>
  <si>
    <t>DPGE</t>
  </si>
  <si>
    <t>CAPTAÇÃO - Distribuição por Tipo de Investidor (R$ Milhões)</t>
  </si>
  <si>
    <t>CAPTAÇÃO - Distribuição por Produto (R$ Milhões)</t>
  </si>
  <si>
    <t>China Desk</t>
  </si>
  <si>
    <t>Carteira de Crédito Expandida (R$ Milhões)</t>
  </si>
  <si>
    <t>SME</t>
  </si>
  <si>
    <t>Carteira de Crédito Expandida Composição por Produto (R$ Milhões)</t>
  </si>
  <si>
    <t>Capital de Giro</t>
  </si>
  <si>
    <t>Titulos privados</t>
  </si>
  <si>
    <t>Trade Finance</t>
  </si>
  <si>
    <t>4.</t>
  </si>
  <si>
    <t>Captação</t>
  </si>
  <si>
    <t>5.</t>
  </si>
  <si>
    <t xml:space="preserve">         Direitos junto a Participantes de Sistemas de Liquidação</t>
  </si>
  <si>
    <t xml:space="preserve">        Negociação e Intermediação de Valores </t>
  </si>
  <si>
    <t>1T22</t>
  </si>
  <si>
    <t xml:space="preserve">      (Provisão)/Reversão para Títulos e Valores Mobiliários</t>
  </si>
  <si>
    <t>Large</t>
  </si>
  <si>
    <t>Outros</t>
  </si>
  <si>
    <t>FI</t>
  </si>
  <si>
    <t>Fianças e Outros</t>
  </si>
  <si>
    <t>2T22</t>
  </si>
  <si>
    <t xml:space="preserve">      Outros Resultados Abrangentes</t>
  </si>
  <si>
    <t>3T22</t>
  </si>
  <si>
    <t>CCE</t>
  </si>
  <si>
    <t>Data de Referência: 30/09/2022</t>
  </si>
  <si>
    <t>-</t>
  </si>
  <si>
    <t>4T22</t>
  </si>
  <si>
    <t>1T23</t>
  </si>
  <si>
    <t>2T23</t>
  </si>
  <si>
    <t>3T23</t>
  </si>
  <si>
    <t>4T23</t>
  </si>
  <si>
    <t>1T24</t>
  </si>
  <si>
    <t>2T24</t>
  </si>
  <si>
    <t>Pessoa Física</t>
  </si>
  <si>
    <t xml:space="preserve">         Vinculados a Compromissos de Recompra - Livre Movimentação</t>
  </si>
  <si>
    <t xml:space="preserve">         Avais e Fianças Honradas</t>
  </si>
  <si>
    <t>4T24</t>
  </si>
  <si>
    <t>3T24</t>
  </si>
  <si>
    <t>1T25</t>
  </si>
  <si>
    <t xml:space="preserve">      Provisões para perda esperada</t>
  </si>
  <si>
    <t>Circulante e Realizável de Longo Prazo</t>
  </si>
  <si>
    <t>Ativos Financeiros ao Valor Justo por meio do Resultado</t>
  </si>
  <si>
    <t xml:space="preserve">       Carteira Própria</t>
  </si>
  <si>
    <t xml:space="preserve">       Vinculados a Compromissos de Recompra</t>
  </si>
  <si>
    <t xml:space="preserve">       Vinculados a Prestação de Garantias</t>
  </si>
  <si>
    <t xml:space="preserve">       Instrumentos Financeiros Derivativos</t>
  </si>
  <si>
    <t>Ativos Financeiros ao valor justo por meio de Outros Resultados Abrangentes</t>
  </si>
  <si>
    <t>Ativos Financeiros a Custo Amortizado</t>
  </si>
  <si>
    <t xml:space="preserve">         (-) Perda esperada para Operações de Crédito</t>
  </si>
  <si>
    <t xml:space="preserve">         Operações com Características de Concessão de Crédito</t>
  </si>
  <si>
    <t xml:space="preserve">         Adiantamentos de contratos de câmbio </t>
  </si>
  <si>
    <t xml:space="preserve">         (-) Provisões para Outros Créditos</t>
  </si>
  <si>
    <t xml:space="preserve">         (-) Provisões para Relações Interfinanceiras</t>
  </si>
  <si>
    <t xml:space="preserve">   Circulante e Exigível de Longo Prazo</t>
  </si>
  <si>
    <t xml:space="preserve">      Passivos financeiros ao Valor Justo por meio do Resultado</t>
  </si>
  <si>
    <t xml:space="preserve">      Passivos financeiros ao Custo Amortizado</t>
  </si>
  <si>
    <t xml:space="preserve">         Depósitos</t>
  </si>
  <si>
    <t xml:space="preserve">         Obrigações por Operações Compromissadas</t>
  </si>
  <si>
    <t xml:space="preserve">         Recursos de Aceites e Emissão de Títulos</t>
  </si>
  <si>
    <t xml:space="preserve">         Relações Interfinanceiras</t>
  </si>
  <si>
    <t xml:space="preserve">         Obrigações por Repasses do País - Instituições Oficiais</t>
  </si>
  <si>
    <t xml:space="preserve">      Provisões e Outras Obrigações com Intrumentos Financeiros</t>
  </si>
  <si>
    <t xml:space="preserve">         Perdas esperadas em compromissos e crédito a liberar</t>
  </si>
  <si>
    <t xml:space="preserve">         Perdas esperadas com garantias financeiras prestadas</t>
  </si>
  <si>
    <t xml:space="preserve">      Passivos fiscais</t>
  </si>
  <si>
    <t xml:space="preserve">         Correntes</t>
  </si>
  <si>
    <t xml:space="preserve">         Diferidos</t>
  </si>
  <si>
    <t xml:space="preserve">      Outros passivos</t>
  </si>
  <si>
    <t xml:space="preserve">         (-) Perda Esperada para Aplicações no Mercado Aberto</t>
  </si>
  <si>
    <t xml:space="preserve">         (-) Perda Esperada para Aplicações em Depósito Interfinanceiros</t>
  </si>
  <si>
    <t xml:space="preserve">         (-) Perda Esperada para Aplicações em Moedas Estrangeiras</t>
  </si>
  <si>
    <t xml:space="preserve">         Financiamentos Rurais com Recursos de Fontes Públicas</t>
  </si>
  <si>
    <t xml:space="preserve">         Direitos Junto a Participantes de Sistema de Liquidação</t>
  </si>
  <si>
    <t xml:space="preserve">         Arrendamento a pagar</t>
  </si>
  <si>
    <t>2T25</t>
  </si>
  <si>
    <t xml:space="preserve">      Resultado de Participações em Ativos Financeiros</t>
  </si>
  <si>
    <t xml:space="preserve">Patrimônio Líquido </t>
  </si>
  <si>
    <t xml:space="preserve">Lucro Líquido </t>
  </si>
  <si>
    <t xml:space="preserve">Total de Captação </t>
  </si>
  <si>
    <t xml:space="preserve">Ativos Totais </t>
  </si>
  <si>
    <t xml:space="preserve">Caixa Livre </t>
  </si>
  <si>
    <t xml:space="preserve">       (-) Provisão para Títulos e Valores Mobiliários</t>
  </si>
  <si>
    <t xml:space="preserve">      Títulos e Valores Mobiliários</t>
  </si>
  <si>
    <t xml:space="preserve">      Provisões para perda</t>
  </si>
  <si>
    <t>3T25</t>
  </si>
  <si>
    <t>Receitas não vinculadas ao Spread de Crédito</t>
  </si>
  <si>
    <t xml:space="preserve">         Financiamentos Imobiliários</t>
  </si>
  <si>
    <t>4T25</t>
  </si>
  <si>
    <t>Pegar na DRA</t>
  </si>
  <si>
    <t>Empresa</t>
  </si>
  <si>
    <t>Vinculo</t>
  </si>
  <si>
    <t>Numero de Funcionarios</t>
  </si>
  <si>
    <t>BANCO BOCOM BBM S.A. - Filial Rio de Janeiro</t>
  </si>
  <si>
    <t>ESTAGIÁRIO</t>
  </si>
  <si>
    <t>BANCO BOCOM BBM S.A. - Filial São Paulo</t>
  </si>
  <si>
    <t>CLT</t>
  </si>
  <si>
    <t>DIRETOR S/ FGTS</t>
  </si>
  <si>
    <t>APRENDIZ</t>
  </si>
  <si>
    <t>BOCOM BBM CORRETORA DE CAMBIO E VALORES MOBILIARIOS S.A. - Filial RJ</t>
  </si>
  <si>
    <t>Outros créditos</t>
  </si>
  <si>
    <t xml:space="preserve">       Operações com características de concessão de crédito</t>
  </si>
  <si>
    <t xml:space="preserve">         Obrigações por Empréstimos no Exterior</t>
  </si>
  <si>
    <t>1T26</t>
  </si>
  <si>
    <t>Empréstimos</t>
  </si>
  <si>
    <t>TVM</t>
  </si>
  <si>
    <t>Garantias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</si>
</sst>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(* #,##0.00_);_(* \(#,##0.00\);_(* &quot;-&quot;??_);_(@_)"/>
    <numFmt numFmtId="167" formatCode="_-* #,##0.0_-;\-* #,##0.0_-;_-* &quot;-&quot;??_-;_-@_-"/>
    <numFmt numFmtId="168" formatCode="0.0%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sz val="8"/>
      <name val="Calibri"/>
      <family val="2"/>
      <scheme val="minor"/>
    </font>
    <font>
      <sz val="10"/>
      <color indexed="8"/>
      <name val="MS Sans Serif"/>
    </font>
    <font>
      <sz val="10"/>
      <color indexed="8"/>
      <name val="MS Sans Serif"/>
      <family val="2"/>
    </font>
    <font>
      <sz val="10"/>
      <name val="Frutiger 45"/>
      <family val="2"/>
    </font>
    <font>
      <b/>
      <sz val="18.149999999999999"/>
      <color indexed="8"/>
      <name val="Times New Roman"/>
      <family val="1"/>
    </font>
    <font>
      <sz val="10"/>
      <name val="Frutiger 45"/>
    </font>
    <font>
      <sz val="8"/>
      <color theme="1"/>
      <name val="Verdana"/>
      <family val="2"/>
    </font>
    <font>
      <b/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8"/>
      <color theme="0"/>
      <name val="Verdana"/>
      <family val="2"/>
    </font>
    <font>
      <b/>
      <sz val="15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9"/>
      <name val="Verdana"/>
      <family val="2"/>
    </font>
    <font>
      <b/>
      <sz val="11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3B7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5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 applyNumberFormat="0" applyFont="0" applyFill="0" applyBorder="0" applyProtection="0">
      <alignment vertical="center"/>
    </xf>
    <xf numFmtId="43" fontId="1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9">
    <xf numFmtId="0" fontId="0" fillId="0" borderId="0" xfId="0"/>
    <xf numFmtId="164" fontId="0" fillId="0" borderId="0" xfId="1" applyNumberFormat="1" applyFont="1"/>
    <xf numFmtId="0" fontId="14" fillId="2" borderId="2" xfId="0" applyFont="1" applyFill="1" applyBorder="1"/>
    <xf numFmtId="0" fontId="14" fillId="2" borderId="4" xfId="0" applyFont="1" applyFill="1" applyBorder="1"/>
    <xf numFmtId="17" fontId="13" fillId="2" borderId="2" xfId="0" applyNumberFormat="1" applyFont="1" applyFill="1" applyBorder="1"/>
    <xf numFmtId="0" fontId="13" fillId="2" borderId="2" xfId="0" applyFont="1" applyFill="1" applyBorder="1" applyAlignment="1">
      <alignment horizontal="center" vertical="center"/>
    </xf>
    <xf numFmtId="167" fontId="0" fillId="0" borderId="0" xfId="1" applyNumberFormat="1" applyFont="1"/>
    <xf numFmtId="0" fontId="0" fillId="3" borderId="0" xfId="0" applyFill="1"/>
    <xf numFmtId="165" fontId="15" fillId="2" borderId="2" xfId="2" applyNumberFormat="1" applyFont="1" applyFill="1" applyBorder="1" applyAlignment="1">
      <alignment horizontal="right" shrinkToFit="1"/>
    </xf>
    <xf numFmtId="0" fontId="15" fillId="2" borderId="2" xfId="2" applyFont="1" applyFill="1" applyBorder="1"/>
    <xf numFmtId="0" fontId="13" fillId="2" borderId="2" xfId="0" applyFont="1" applyFill="1" applyBorder="1"/>
    <xf numFmtId="0" fontId="13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0" fillId="0" borderId="14" xfId="0" applyBorder="1"/>
    <xf numFmtId="0" fontId="16" fillId="0" borderId="14" xfId="0" applyFont="1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/>
    <xf numFmtId="165" fontId="5" fillId="0" borderId="0" xfId="2" applyNumberFormat="1" applyFont="1" applyAlignment="1">
      <alignment horizontal="right" shrinkToFit="1"/>
    </xf>
    <xf numFmtId="0" fontId="5" fillId="0" borderId="0" xfId="2" applyFont="1"/>
    <xf numFmtId="0" fontId="5" fillId="0" borderId="1" xfId="2" applyFont="1" applyBorder="1"/>
    <xf numFmtId="165" fontId="5" fillId="0" borderId="5" xfId="2" applyNumberFormat="1" applyFont="1" applyBorder="1" applyAlignment="1">
      <alignment horizontal="right" shrinkToFit="1"/>
    </xf>
    <xf numFmtId="165" fontId="5" fillId="0" borderId="1" xfId="2" applyNumberFormat="1" applyFont="1" applyBorder="1" applyAlignment="1">
      <alignment horizontal="right" shrinkToFit="1"/>
    </xf>
    <xf numFmtId="165" fontId="4" fillId="0" borderId="0" xfId="2" applyNumberFormat="1" applyFont="1" applyAlignment="1">
      <alignment horizontal="left" shrinkToFit="1"/>
    </xf>
    <xf numFmtId="165" fontId="4" fillId="0" borderId="0" xfId="2" applyNumberFormat="1" applyFont="1" applyAlignment="1">
      <alignment horizontal="right" shrinkToFit="1"/>
    </xf>
    <xf numFmtId="0" fontId="12" fillId="0" borderId="0" xfId="0" applyFont="1"/>
    <xf numFmtId="0" fontId="2" fillId="0" borderId="1" xfId="0" applyFont="1" applyBorder="1"/>
    <xf numFmtId="0" fontId="17" fillId="0" borderId="1" xfId="0" applyFont="1" applyBorder="1"/>
    <xf numFmtId="0" fontId="4" fillId="0" borderId="0" xfId="0" applyFont="1"/>
    <xf numFmtId="0" fontId="4" fillId="0" borderId="0" xfId="2" applyFont="1"/>
    <xf numFmtId="165" fontId="5" fillId="0" borderId="0" xfId="2" applyNumberFormat="1" applyFont="1" applyAlignment="1">
      <alignment horizontal="center" vertical="center" shrinkToFit="1"/>
    </xf>
    <xf numFmtId="41" fontId="5" fillId="0" borderId="0" xfId="2" applyNumberFormat="1" applyFont="1" applyAlignment="1">
      <alignment horizontal="center" vertical="center" shrinkToFit="1"/>
    </xf>
    <xf numFmtId="165" fontId="4" fillId="0" borderId="0" xfId="2" applyNumberFormat="1" applyFont="1" applyAlignment="1">
      <alignment horizontal="center" vertical="center" shrinkToFit="1"/>
    </xf>
    <xf numFmtId="166" fontId="5" fillId="0" borderId="0" xfId="2" applyNumberFormat="1" applyFont="1" applyAlignment="1">
      <alignment horizontal="center" vertical="center" shrinkToFit="1"/>
    </xf>
    <xf numFmtId="0" fontId="19" fillId="3" borderId="0" xfId="0" applyFont="1" applyFill="1"/>
    <xf numFmtId="17" fontId="13" fillId="2" borderId="2" xfId="0" applyNumberFormat="1" applyFont="1" applyFill="1" applyBorder="1" applyAlignment="1">
      <alignment horizontal="right"/>
    </xf>
    <xf numFmtId="164" fontId="0" fillId="4" borderId="0" xfId="1" applyNumberFormat="1" applyFont="1" applyFill="1"/>
    <xf numFmtId="167" fontId="0" fillId="4" borderId="0" xfId="1" applyNumberFormat="1" applyFont="1" applyFill="1"/>
    <xf numFmtId="168" fontId="0" fillId="4" borderId="0" xfId="40" applyNumberFormat="1" applyFont="1" applyFill="1"/>
    <xf numFmtId="165" fontId="0" fillId="0" borderId="0" xfId="0" applyNumberFormat="1"/>
    <xf numFmtId="166" fontId="0" fillId="0" borderId="0" xfId="0" applyNumberFormat="1"/>
    <xf numFmtId="164" fontId="0" fillId="3" borderId="0" xfId="42" applyNumberFormat="1" applyFont="1" applyFill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164" fontId="0" fillId="0" borderId="0" xfId="4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17" fontId="13" fillId="2" borderId="15" xfId="0" applyNumberFormat="1" applyFont="1" applyFill="1" applyBorder="1" applyAlignment="1">
      <alignment horizontal="center" vertical="center"/>
    </xf>
    <xf numFmtId="43" fontId="0" fillId="3" borderId="0" xfId="42" applyFont="1" applyFill="1" applyAlignment="1">
      <alignment horizontal="center" vertical="center"/>
    </xf>
    <xf numFmtId="164" fontId="0" fillId="0" borderId="0" xfId="42" applyNumberFormat="1" applyFont="1" applyFill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3" borderId="0" xfId="1" applyNumberFormat="1" applyFont="1" applyFill="1" applyAlignment="1">
      <alignment horizontal="center" vertical="center"/>
    </xf>
    <xf numFmtId="0" fontId="18" fillId="0" borderId="6" xfId="41" applyFill="1" applyBorder="1" applyAlignment="1">
      <alignment horizontal="left" vertical="top"/>
    </xf>
    <xf numFmtId="43" fontId="0" fillId="0" borderId="0" xfId="42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64" fontId="17" fillId="3" borderId="6" xfId="42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64" fontId="2" fillId="3" borderId="16" xfId="1" applyNumberFormat="1" applyFont="1" applyFill="1" applyBorder="1" applyAlignment="1">
      <alignment horizontal="center" vertical="center"/>
    </xf>
    <xf numFmtId="0" fontId="20" fillId="0" borderId="6" xfId="41" applyFont="1" applyFill="1" applyBorder="1" applyAlignment="1">
      <alignment horizontal="left" vertical="top"/>
    </xf>
    <xf numFmtId="164" fontId="0" fillId="0" borderId="0" xfId="1" applyNumberFormat="1" applyFont="1" applyFill="1"/>
    <xf numFmtId="0" fontId="12" fillId="0" borderId="0" xfId="0" applyFont="1" applyAlignment="1">
      <alignment horizontal="left" vertical="center"/>
    </xf>
    <xf numFmtId="164" fontId="0" fillId="0" borderId="0" xfId="0" applyNumberFormat="1"/>
    <xf numFmtId="0" fontId="2" fillId="0" borderId="6" xfId="0" applyFont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164" fontId="1" fillId="3" borderId="0" xfId="1" applyNumberFormat="1" applyFont="1" applyFill="1" applyBorder="1" applyAlignment="1">
      <alignment horizontal="center" vertical="center"/>
    </xf>
    <xf numFmtId="165" fontId="4" fillId="0" borderId="0" xfId="2" applyNumberFormat="1" applyFont="1" applyAlignment="1">
      <alignment shrinkToFit="1"/>
    </xf>
    <xf numFmtId="164" fontId="0" fillId="0" borderId="0" xfId="1" applyNumberFormat="1" applyFont="1" applyFill="1" applyAlignment="1">
      <alignment horizontal="center" vertical="center"/>
    </xf>
    <xf numFmtId="3" fontId="15" fillId="2" borderId="2" xfId="2" applyNumberFormat="1" applyFont="1" applyFill="1" applyBorder="1"/>
    <xf numFmtId="165" fontId="4" fillId="0" borderId="1" xfId="2" applyNumberFormat="1" applyFont="1" applyBorder="1" applyAlignment="1">
      <alignment horizontal="right" shrinkToFit="1"/>
    </xf>
    <xf numFmtId="168" fontId="0" fillId="0" borderId="0" xfId="40" applyNumberFormat="1" applyFont="1" applyFill="1"/>
    <xf numFmtId="0" fontId="5" fillId="0" borderId="17" xfId="2" applyFont="1" applyBorder="1"/>
    <xf numFmtId="165" fontId="5" fillId="0" borderId="17" xfId="2" applyNumberFormat="1" applyFont="1" applyBorder="1" applyAlignment="1">
      <alignment horizontal="right" shrinkToFit="1"/>
    </xf>
    <xf numFmtId="0" fontId="21" fillId="0" borderId="0" xfId="0" applyFont="1"/>
    <xf numFmtId="0" fontId="22" fillId="2" borderId="18" xfId="0" applyFont="1" applyFill="1" applyBorder="1" applyAlignment="1">
      <alignment vertical="center" wrapText="1"/>
    </xf>
    <xf numFmtId="0" fontId="23" fillId="6" borderId="18" xfId="0" applyFont="1" applyFill="1" applyBorder="1" applyAlignment="1">
      <alignment vertical="center" wrapText="1"/>
    </xf>
    <xf numFmtId="0" fontId="23" fillId="6" borderId="18" xfId="0" applyFont="1" applyFill="1" applyBorder="1" applyAlignment="1">
      <alignment horizontal="right" vertical="center" wrapText="1"/>
    </xf>
    <xf numFmtId="0" fontId="23" fillId="5" borderId="18" xfId="0" applyFont="1" applyFill="1" applyBorder="1" applyAlignment="1">
      <alignment vertical="center" wrapText="1"/>
    </xf>
    <xf numFmtId="0" fontId="23" fillId="5" borderId="18" xfId="0" applyFont="1" applyFill="1" applyBorder="1" applyAlignment="1">
      <alignment horizontal="right" vertical="center" wrapText="1"/>
    </xf>
    <xf numFmtId="0" fontId="23" fillId="5" borderId="0" xfId="0" applyFont="1" applyFill="1" applyAlignment="1">
      <alignment vertical="center" wrapText="1"/>
    </xf>
    <xf numFmtId="0" fontId="23" fillId="5" borderId="0" xfId="0" applyFont="1" applyFill="1" applyAlignment="1">
      <alignment horizontal="right" vertical="center" wrapText="1"/>
    </xf>
    <xf numFmtId="0" fontId="0" fillId="3" borderId="0" xfId="0" applyFill="1" applyAlignment="1">
      <alignment horizontal="right"/>
    </xf>
    <xf numFmtId="164" fontId="0" fillId="4" borderId="0" xfId="1" applyNumberFormat="1" applyFont="1" applyFill="1" applyAlignment="1">
      <alignment horizontal="right"/>
    </xf>
    <xf numFmtId="0" fontId="0" fillId="4" borderId="0" xfId="0" applyFill="1" applyAlignment="1">
      <alignment horizontal="right"/>
    </xf>
    <xf numFmtId="3" fontId="0" fillId="4" borderId="0" xfId="0" applyNumberFormat="1" applyFill="1" applyAlignment="1">
      <alignment horizontal="right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167" fontId="0" fillId="4" borderId="0" xfId="1" applyNumberFormat="1" applyFont="1" applyFill="1" applyAlignment="1">
      <alignment horizontal="right"/>
    </xf>
    <xf numFmtId="167" fontId="0" fillId="0" borderId="0" xfId="1" applyNumberFormat="1" applyFont="1" applyAlignment="1">
      <alignment horizontal="right"/>
    </xf>
    <xf numFmtId="167" fontId="0" fillId="0" borderId="0" xfId="1" applyNumberFormat="1" applyFont="1" applyFill="1" applyAlignment="1">
      <alignment horizontal="right"/>
    </xf>
    <xf numFmtId="164" fontId="0" fillId="0" borderId="0" xfId="1" applyNumberFormat="1" applyFont="1" applyFill="1" applyAlignment="1">
      <alignment horizontal="right"/>
    </xf>
    <xf numFmtId="168" fontId="0" fillId="0" borderId="0" xfId="40" applyNumberFormat="1" applyFont="1" applyFill="1" applyAlignment="1">
      <alignment horizontal="right"/>
    </xf>
    <xf numFmtId="168" fontId="0" fillId="4" borderId="0" xfId="40" applyNumberFormat="1" applyFont="1" applyFill="1" applyAlignment="1">
      <alignment horizontal="right"/>
    </xf>
    <xf numFmtId="10" fontId="0" fillId="0" borderId="0" xfId="40" applyNumberFormat="1" applyFont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18" fillId="0" borderId="0" xfId="41" applyFill="1" applyBorder="1" applyAlignment="1">
      <alignment horizontal="left" vertical="top"/>
    </xf>
    <xf numFmtId="0" fontId="18" fillId="0" borderId="0" xfId="41" applyFill="1" applyBorder="1" applyAlignment="1">
      <alignment horizontal="center" vertical="top"/>
    </xf>
  </cellXfs>
  <cellStyles count="59">
    <cellStyle name="Comma" xfId="1" builtinId="3"/>
    <cellStyle name="Comma 2" xfId="7" xr:uid="{486A7371-3B3B-4475-A5CE-3BDC7E955F71}"/>
    <cellStyle name="Comma 2 2" xfId="8" xr:uid="{209E5ADE-276A-448C-ABB0-C1F81F7F833C}"/>
    <cellStyle name="Comma 2 2 2" xfId="16" xr:uid="{4A018CFF-DC4C-4FB2-811D-FABBCA001B13}"/>
    <cellStyle name="Comma 2 2 2 2" xfId="31" xr:uid="{13E40EF3-B8B4-41B6-AFC7-A3CEFF266EB1}"/>
    <cellStyle name="Comma 2 2 2 2 2" xfId="56" xr:uid="{EC9F6C0D-236A-4E9D-AD26-C72DA61AAD6C}"/>
    <cellStyle name="Comma 2 2 2 3" xfId="48" xr:uid="{714DFB47-DA83-440D-B33A-3723278B88AE}"/>
    <cellStyle name="Comma 2 2 3" xfId="26" xr:uid="{D7FCF249-C139-4DC9-B03E-4DB1D71AE638}"/>
    <cellStyle name="Comma 2 2 3 2" xfId="52" xr:uid="{FD675151-0A32-4C27-8EAB-D26EE1D942BC}"/>
    <cellStyle name="Comma 2 2 4" xfId="44" xr:uid="{E572B80E-F469-4442-9D4F-A9232A3C899C}"/>
    <cellStyle name="Comma 3" xfId="10" xr:uid="{770BF426-511A-476F-A162-3E4D1E406AD4}"/>
    <cellStyle name="Comma 3 2" xfId="14" xr:uid="{2AF15897-8F17-4DDF-8F1F-129E7B2EEDF2}"/>
    <cellStyle name="Comma 3 2 2" xfId="30" xr:uid="{39F85EEC-9131-4DD7-8987-4A2FFD72B1BF}"/>
    <cellStyle name="Comma 3 2 2 2" xfId="55" xr:uid="{6DA14E7F-092E-4E4A-930B-D85761D998D3}"/>
    <cellStyle name="Comma 3 2 3" xfId="47" xr:uid="{9874A965-BA27-49C2-AD60-0C5AAF867DE4}"/>
    <cellStyle name="Comma 3 3" xfId="28" xr:uid="{3850BA0F-F22A-49C7-ADC5-FE1CDB886D71}"/>
    <cellStyle name="Comma 3 3 2" xfId="53" xr:uid="{519FC385-3B6C-42B1-B554-6EA25416DC28}"/>
    <cellStyle name="Comma 3 4" xfId="45" xr:uid="{C5F3D5D3-B330-49ED-8184-F6EE9F0F6E33}"/>
    <cellStyle name="Comma 4" xfId="12" xr:uid="{01FC0715-CF65-4CCB-AEBA-0F8A663E9F5B}"/>
    <cellStyle name="Comma 4 2" xfId="29" xr:uid="{CAD39BBC-BD86-42A5-944A-8BEBEA4A58DF}"/>
    <cellStyle name="Comma 4 2 2" xfId="54" xr:uid="{6060EB61-E925-4852-A30B-6AD140EC7233}"/>
    <cellStyle name="Comma 4 3" xfId="46" xr:uid="{910173D5-AFF7-46D9-A6A2-B2CCB3F4D7DE}"/>
    <cellStyle name="Comma 5" xfId="17" xr:uid="{DD545A1E-48FF-4D89-9176-9785CCCFD48D}"/>
    <cellStyle name="Comma 5 2" xfId="32" xr:uid="{10C79427-A298-4D38-94CC-A0216B83F6C0}"/>
    <cellStyle name="Comma 5 2 2" xfId="57" xr:uid="{99ED4ECF-6954-4FEA-B34F-BEF037C781CB}"/>
    <cellStyle name="Comma 5 3" xfId="49" xr:uid="{320B7D81-F065-4B2C-8209-823F8E9A0961}"/>
    <cellStyle name="Comma 6" xfId="20" xr:uid="{765D4E49-A2BF-4FDB-B7E3-B7485EC455B0}"/>
    <cellStyle name="Comma 6 2" xfId="34" xr:uid="{0E6EF3EE-2613-473B-B8E8-AAE662CA59CB}"/>
    <cellStyle name="Comma 6 2 2" xfId="58" xr:uid="{AF7BEB1F-9906-4517-98E3-980043E52AF5}"/>
    <cellStyle name="Comma 6 3" xfId="50" xr:uid="{84A8F63B-DFF0-433D-A386-46A9FC3D8717}"/>
    <cellStyle name="Comma 7" xfId="24" xr:uid="{8169F277-D382-4357-8B16-1C4F2C5E3186}"/>
    <cellStyle name="Comma 7 2" xfId="51" xr:uid="{4A140A56-E38E-4C84-82AA-952D058C2877}"/>
    <cellStyle name="Comma 8" xfId="4" xr:uid="{C7F22794-8D88-44A3-999C-AC3E0773870B}"/>
    <cellStyle name="Comma 8 2" xfId="43" xr:uid="{0BCD6FB6-077F-4E74-B469-9BA44E3EFA23}"/>
    <cellStyle name="Comma 9" xfId="42" xr:uid="{16311800-3A2B-4799-BBDC-F3C7BA7ABA9D}"/>
    <cellStyle name="Hyperlink" xfId="41" builtinId="8"/>
    <cellStyle name="Normal" xfId="0" builtinId="0"/>
    <cellStyle name="Normal 10" xfId="18" xr:uid="{CBAE0962-5579-4E88-8BC0-2CB15FE9F7E2}"/>
    <cellStyle name="Normal 2" xfId="9" xr:uid="{B257C464-AF3C-4DE6-873D-798CBAA14E9B}"/>
    <cellStyle name="Normal 2 2" xfId="15" xr:uid="{78B62DBC-23BA-4464-ADD3-066A1DFD9DE0}"/>
    <cellStyle name="Normal 2 3" xfId="21" xr:uid="{09154E5E-BFBF-41E3-B72C-2C59400E8C9F}"/>
    <cellStyle name="Normal 2 4" xfId="27" xr:uid="{8248C58E-AD9F-4022-ABCE-F2CA0A30C34A}"/>
    <cellStyle name="Normal 2_4060 1S19" xfId="37" xr:uid="{699A5608-1D78-43F3-9033-1A546A50E2B2}"/>
    <cellStyle name="Normal 3" xfId="5" xr:uid="{568EE8EB-8F66-4C3D-8BEC-C5D84606FC67}"/>
    <cellStyle name="Normal 3 2" xfId="13" xr:uid="{88028018-E240-46BA-AD86-413D584CC08C}"/>
    <cellStyle name="Normal 3 3" xfId="25" xr:uid="{624C1A48-4741-41AF-B067-8A132AB43BF5}"/>
    <cellStyle name="Normal 3_4060 1S19" xfId="38" xr:uid="{5E135965-61BF-4688-A045-3FB068E7D735}"/>
    <cellStyle name="Normal 4" xfId="11" xr:uid="{53CE7C46-8E2B-4926-A355-A7855553C9CA}"/>
    <cellStyle name="Normal 5" xfId="19" xr:uid="{9CE6EBEE-D0C8-4F24-887E-169D9FEADAB5}"/>
    <cellStyle name="Normal 5 2" xfId="33" xr:uid="{A026E460-28B3-4851-8134-F0D7738D5472}"/>
    <cellStyle name="Normal 5_4060 1S19" xfId="39" xr:uid="{F834D314-5296-4241-A076-1AF1A5750168}"/>
    <cellStyle name="Normal 6" xfId="3" xr:uid="{BD8DF96A-F6D2-4B16-97C5-2B04FCB8314B}"/>
    <cellStyle name="Normal 7" xfId="6" xr:uid="{975553D0-A9BA-44F3-AD21-0FC5BB9D1673}"/>
    <cellStyle name="Normal_DRE Banco BBM S.A. e Grupo Financeiro Banco BBM" xfId="2" xr:uid="{3A8C5C82-045F-4190-A712-4252E9598142}"/>
    <cellStyle name="Percent" xfId="40" builtinId="5"/>
    <cellStyle name="Percent 2" xfId="22" xr:uid="{FF2AD85A-8ED0-494B-9745-BF7F7425E40E}"/>
    <cellStyle name="Percent 2 2" xfId="35" xr:uid="{61A27A0C-23BD-46FD-9D2E-4AF16611E8DB}"/>
    <cellStyle name="Percent 3" xfId="36" xr:uid="{EE83562B-FC79-4433-8773-A6433FC7D0E5}"/>
    <cellStyle name="Percent 4" xfId="23" xr:uid="{1216F13E-4042-431C-A2FB-9573001DF751}"/>
  </cellStyles>
  <dxfs count="0"/>
  <tableStyles count="0" defaultTableStyle="TableStyleMedium2" defaultPivotStyle="PivotStyleLight16"/>
  <colors>
    <mruColors>
      <color rgb="FF003B77"/>
      <color rgb="FF003BC4"/>
      <color rgb="FF9E1B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6</xdr:col>
      <xdr:colOff>403089</xdr:colOff>
      <xdr:row>5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DCC13C-B9C7-4A6F-B182-30708CD63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800"/>
          <a:ext cx="3632064" cy="828675"/>
        </a:xfrm>
        <a:prstGeom prst="rect">
          <a:avLst/>
        </a:prstGeom>
      </xdr:spPr>
    </xdr:pic>
    <xdr:clientData/>
  </xdr:twoCellAnchor>
  <xdr:twoCellAnchor>
    <xdr:from>
      <xdr:col>6</xdr:col>
      <xdr:colOff>276225</xdr:colOff>
      <xdr:row>3</xdr:row>
      <xdr:rowOff>180975</xdr:rowOff>
    </xdr:from>
    <xdr:to>
      <xdr:col>18</xdr:col>
      <xdr:colOff>444636</xdr:colOff>
      <xdr:row>3</xdr:row>
      <xdr:rowOff>185738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E73AC69-E041-41CC-9773-0FEB1D3AD355}"/>
            </a:ext>
          </a:extLst>
        </xdr:cNvPr>
        <xdr:cNvCxnSpPr/>
      </xdr:nvCxnSpPr>
      <xdr:spPr>
        <a:xfrm flipV="1">
          <a:off x="3286125" y="752475"/>
          <a:ext cx="7483611" cy="4763"/>
        </a:xfrm>
        <a:prstGeom prst="line">
          <a:avLst/>
        </a:prstGeom>
        <a:ln w="19050">
          <a:solidFill>
            <a:srgbClr val="003B7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333375</xdr:colOff>
      <xdr:row>3</xdr:row>
      <xdr:rowOff>161925</xdr:rowOff>
    </xdr:from>
    <xdr:to>
      <xdr:col>26</xdr:col>
      <xdr:colOff>57150</xdr:colOff>
      <xdr:row>3</xdr:row>
      <xdr:rowOff>180975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2E410BC-29E5-49BD-ACBB-F16B6F34C9C3}"/>
            </a:ext>
          </a:extLst>
        </xdr:cNvPr>
        <xdr:cNvCxnSpPr/>
      </xdr:nvCxnSpPr>
      <xdr:spPr>
        <a:xfrm flipV="1">
          <a:off x="10963275" y="733425"/>
          <a:ext cx="4600575" cy="19050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0</xdr:col>
      <xdr:colOff>3632064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FCE035-9271-49CC-9F11-20955D492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225"/>
          <a:ext cx="3632064" cy="828675"/>
        </a:xfrm>
        <a:prstGeom prst="rect">
          <a:avLst/>
        </a:prstGeom>
      </xdr:spPr>
    </xdr:pic>
    <xdr:clientData/>
  </xdr:twoCellAnchor>
  <xdr:twoCellAnchor>
    <xdr:from>
      <xdr:col>0</xdr:col>
      <xdr:colOff>3390900</xdr:colOff>
      <xdr:row>3</xdr:row>
      <xdr:rowOff>171450</xdr:rowOff>
    </xdr:from>
    <xdr:to>
      <xdr:col>1</xdr:col>
      <xdr:colOff>0</xdr:colOff>
      <xdr:row>3</xdr:row>
      <xdr:rowOff>180975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5E43BAE-2804-4605-A19D-E29ADA2E18E5}"/>
            </a:ext>
          </a:extLst>
        </xdr:cNvPr>
        <xdr:cNvCxnSpPr/>
      </xdr:nvCxnSpPr>
      <xdr:spPr>
        <a:xfrm>
          <a:off x="3390900" y="742950"/>
          <a:ext cx="11534775" cy="9525"/>
        </a:xfrm>
        <a:prstGeom prst="line">
          <a:avLst/>
        </a:prstGeom>
        <a:ln w="19050">
          <a:solidFill>
            <a:srgbClr val="003B7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</xdr:row>
      <xdr:rowOff>180975</xdr:rowOff>
    </xdr:from>
    <xdr:to>
      <xdr:col>1</xdr:col>
      <xdr:colOff>0</xdr:colOff>
      <xdr:row>3</xdr:row>
      <xdr:rowOff>190499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A34C142-5983-4331-9BD1-0343EE990E0F}"/>
            </a:ext>
          </a:extLst>
        </xdr:cNvPr>
        <xdr:cNvCxnSpPr/>
      </xdr:nvCxnSpPr>
      <xdr:spPr>
        <a:xfrm>
          <a:off x="14925675" y="752475"/>
          <a:ext cx="6696075" cy="9524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678760</xdr:colOff>
      <xdr:row>0</xdr:row>
      <xdr:rowOff>144117</xdr:rowOff>
    </xdr:from>
    <xdr:to>
      <xdr:col>6</xdr:col>
      <xdr:colOff>174348</xdr:colOff>
      <xdr:row>3</xdr:row>
      <xdr:rowOff>29817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6C27E1-69A4-4FC3-B078-93E956ED2F25}"/>
            </a:ext>
          </a:extLst>
        </xdr:cNvPr>
        <xdr:cNvSpPr/>
      </xdr:nvSpPr>
      <xdr:spPr>
        <a:xfrm>
          <a:off x="8058564" y="144117"/>
          <a:ext cx="1201806" cy="457200"/>
        </a:xfrm>
        <a:prstGeom prst="roundRect">
          <a:avLst/>
        </a:prstGeom>
        <a:solidFill>
          <a:srgbClr val="003B77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0</xdr:col>
      <xdr:colOff>3632064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93EB88-B6B2-45C3-BEBD-39131F52B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225"/>
          <a:ext cx="3632064" cy="828675"/>
        </a:xfrm>
        <a:prstGeom prst="rect">
          <a:avLst/>
        </a:prstGeom>
      </xdr:spPr>
    </xdr:pic>
    <xdr:clientData/>
  </xdr:twoCellAnchor>
  <xdr:twoCellAnchor>
    <xdr:from>
      <xdr:col>0</xdr:col>
      <xdr:colOff>3390900</xdr:colOff>
      <xdr:row>3</xdr:row>
      <xdr:rowOff>171450</xdr:rowOff>
    </xdr:from>
    <xdr:to>
      <xdr:col>17</xdr:col>
      <xdr:colOff>428625</xdr:colOff>
      <xdr:row>3</xdr:row>
      <xdr:rowOff>180975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EA9A988-2A8B-45AA-9F4A-51C6F2EC184E}"/>
            </a:ext>
          </a:extLst>
        </xdr:cNvPr>
        <xdr:cNvCxnSpPr/>
      </xdr:nvCxnSpPr>
      <xdr:spPr>
        <a:xfrm>
          <a:off x="3390900" y="742950"/>
          <a:ext cx="13973175" cy="9525"/>
        </a:xfrm>
        <a:prstGeom prst="line">
          <a:avLst/>
        </a:prstGeom>
        <a:ln w="19050">
          <a:solidFill>
            <a:srgbClr val="003B7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428625</xdr:colOff>
      <xdr:row>3</xdr:row>
      <xdr:rowOff>180975</xdr:rowOff>
    </xdr:from>
    <xdr:to>
      <xdr:col>27</xdr:col>
      <xdr:colOff>57150</xdr:colOff>
      <xdr:row>3</xdr:row>
      <xdr:rowOff>190499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E76935B-18E4-4F9D-AC10-EADFB793F995}"/>
            </a:ext>
          </a:extLst>
        </xdr:cNvPr>
        <xdr:cNvCxnSpPr/>
      </xdr:nvCxnSpPr>
      <xdr:spPr>
        <a:xfrm>
          <a:off x="17364075" y="752475"/>
          <a:ext cx="5724525" cy="9524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25</xdr:col>
      <xdr:colOff>123825</xdr:colOff>
      <xdr:row>0</xdr:row>
      <xdr:rowOff>152400</xdr:rowOff>
    </xdr:from>
    <xdr:to>
      <xdr:col>26</xdr:col>
      <xdr:colOff>447675</xdr:colOff>
      <xdr:row>3</xdr:row>
      <xdr:rowOff>38100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8A1EFF-571B-4731-A92B-3D64E885E82C}"/>
            </a:ext>
          </a:extLst>
        </xdr:cNvPr>
        <xdr:cNvSpPr/>
      </xdr:nvSpPr>
      <xdr:spPr>
        <a:xfrm>
          <a:off x="19935825" y="152400"/>
          <a:ext cx="1200150" cy="457200"/>
        </a:xfrm>
        <a:prstGeom prst="roundRect">
          <a:avLst/>
        </a:prstGeom>
        <a:solidFill>
          <a:srgbClr val="003B77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0</xdr:col>
      <xdr:colOff>3632064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8ADCC4-DA2B-43E3-A6F0-83CD48B1B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225"/>
          <a:ext cx="3632064" cy="8286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114300</xdr:rowOff>
    </xdr:from>
    <xdr:to>
      <xdr:col>1</xdr:col>
      <xdr:colOff>0</xdr:colOff>
      <xdr:row>3</xdr:row>
      <xdr:rowOff>123825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29746C2-7549-4203-883D-F0286746CC5A}"/>
            </a:ext>
          </a:extLst>
        </xdr:cNvPr>
        <xdr:cNvCxnSpPr/>
      </xdr:nvCxnSpPr>
      <xdr:spPr>
        <a:xfrm flipV="1">
          <a:off x="16240125" y="685800"/>
          <a:ext cx="6648450" cy="9525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32</xdr:col>
      <xdr:colOff>219075</xdr:colOff>
      <xdr:row>0</xdr:row>
      <xdr:rowOff>76200</xdr:rowOff>
    </xdr:from>
    <xdr:to>
      <xdr:col>34</xdr:col>
      <xdr:colOff>200025</xdr:colOff>
      <xdr:row>2</xdr:row>
      <xdr:rowOff>180975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8247AD-D972-4CCE-A417-E18A57ED4D46}"/>
            </a:ext>
          </a:extLst>
        </xdr:cNvPr>
        <xdr:cNvSpPr/>
      </xdr:nvSpPr>
      <xdr:spPr>
        <a:xfrm>
          <a:off x="24250650" y="76200"/>
          <a:ext cx="1200150" cy="485775"/>
        </a:xfrm>
        <a:prstGeom prst="roundRect">
          <a:avLst/>
        </a:prstGeom>
        <a:solidFill>
          <a:srgbClr val="003B77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0</xdr:col>
      <xdr:colOff>3632064</xdr:colOff>
      <xdr:row>5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93944A-BE6F-4E46-9431-851CF1BC4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225"/>
          <a:ext cx="3632064" cy="828675"/>
        </a:xfrm>
        <a:prstGeom prst="rect">
          <a:avLst/>
        </a:prstGeom>
      </xdr:spPr>
    </xdr:pic>
    <xdr:clientData/>
  </xdr:twoCellAnchor>
  <xdr:twoCellAnchor>
    <xdr:from>
      <xdr:col>0</xdr:col>
      <xdr:colOff>3632064</xdr:colOff>
      <xdr:row>3</xdr:row>
      <xdr:rowOff>119063</xdr:rowOff>
    </xdr:from>
    <xdr:to>
      <xdr:col>20</xdr:col>
      <xdr:colOff>476250</xdr:colOff>
      <xdr:row>3</xdr:row>
      <xdr:rowOff>123825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7A184C-1921-4DEA-963F-3470A95D52DD}"/>
            </a:ext>
          </a:extLst>
        </xdr:cNvPr>
        <xdr:cNvCxnSpPr>
          <a:stCxn id="3" idx="3"/>
        </xdr:cNvCxnSpPr>
      </xdr:nvCxnSpPr>
      <xdr:spPr>
        <a:xfrm>
          <a:off x="3632064" y="690563"/>
          <a:ext cx="18103986" cy="4762"/>
        </a:xfrm>
        <a:prstGeom prst="line">
          <a:avLst/>
        </a:prstGeom>
        <a:ln w="19050">
          <a:solidFill>
            <a:srgbClr val="003B7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714375</xdr:colOff>
      <xdr:row>3</xdr:row>
      <xdr:rowOff>114300</xdr:rowOff>
    </xdr:from>
    <xdr:to>
      <xdr:col>23</xdr:col>
      <xdr:colOff>809625</xdr:colOff>
      <xdr:row>3</xdr:row>
      <xdr:rowOff>123825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F5AF8F40-8A0D-4EF7-BC40-F639B234996C}"/>
            </a:ext>
          </a:extLst>
        </xdr:cNvPr>
        <xdr:cNvCxnSpPr/>
      </xdr:nvCxnSpPr>
      <xdr:spPr>
        <a:xfrm flipV="1">
          <a:off x="17878425" y="685800"/>
          <a:ext cx="6648450" cy="9525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25</xdr:col>
      <xdr:colOff>504825</xdr:colOff>
      <xdr:row>0</xdr:row>
      <xdr:rowOff>76200</xdr:rowOff>
    </xdr:from>
    <xdr:to>
      <xdr:col>27</xdr:col>
      <xdr:colOff>9525</xdr:colOff>
      <xdr:row>2</xdr:row>
      <xdr:rowOff>180975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A12025-5ACD-47EB-B296-388EBCA2C99A}"/>
            </a:ext>
          </a:extLst>
        </xdr:cNvPr>
        <xdr:cNvSpPr/>
      </xdr:nvSpPr>
      <xdr:spPr>
        <a:xfrm>
          <a:off x="24250650" y="76200"/>
          <a:ext cx="1200150" cy="485775"/>
        </a:xfrm>
        <a:prstGeom prst="roundRect">
          <a:avLst/>
        </a:prstGeom>
        <a:solidFill>
          <a:srgbClr val="003B77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0</xdr:col>
      <xdr:colOff>3632064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B8D4C4-DFED-40A2-A87F-21A958CC5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225"/>
          <a:ext cx="3632064" cy="8286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104775</xdr:rowOff>
    </xdr:from>
    <xdr:to>
      <xdr:col>16</xdr:col>
      <xdr:colOff>342900</xdr:colOff>
      <xdr:row>3</xdr:row>
      <xdr:rowOff>119063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BB5C983-C063-4405-A4E9-D676D81664FF}"/>
            </a:ext>
          </a:extLst>
        </xdr:cNvPr>
        <xdr:cNvCxnSpPr>
          <a:stCxn id="2" idx="3"/>
        </xdr:cNvCxnSpPr>
      </xdr:nvCxnSpPr>
      <xdr:spPr>
        <a:xfrm flipV="1">
          <a:off x="3505200" y="676275"/>
          <a:ext cx="12658725" cy="14288"/>
        </a:xfrm>
        <a:prstGeom prst="line">
          <a:avLst/>
        </a:prstGeom>
        <a:ln w="19050">
          <a:solidFill>
            <a:srgbClr val="003B7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619125</xdr:colOff>
      <xdr:row>3</xdr:row>
      <xdr:rowOff>104775</xdr:rowOff>
    </xdr:from>
    <xdr:to>
      <xdr:col>18</xdr:col>
      <xdr:colOff>47625</xdr:colOff>
      <xdr:row>3</xdr:row>
      <xdr:rowOff>104775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97DD5BB-FAA4-4F8D-9036-AE2EB2A87EE5}"/>
            </a:ext>
          </a:extLst>
        </xdr:cNvPr>
        <xdr:cNvCxnSpPr/>
      </xdr:nvCxnSpPr>
      <xdr:spPr>
        <a:xfrm>
          <a:off x="17154525" y="676275"/>
          <a:ext cx="2743200" cy="0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27</xdr:col>
      <xdr:colOff>571500</xdr:colOff>
      <xdr:row>2</xdr:row>
      <xdr:rowOff>66675</xdr:rowOff>
    </xdr:from>
    <xdr:to>
      <xdr:col>30</xdr:col>
      <xdr:colOff>28575</xdr:colOff>
      <xdr:row>4</xdr:row>
      <xdr:rowOff>142875</xdr:rowOff>
    </xdr:to>
    <xdr:sp macro="" textlink="">
      <xdr:nvSpPr>
        <xdr:cNvPr id="8" name="Rectangle: Rounded Corner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B2142B-B2C7-429B-A166-C1A8FCC62CD0}"/>
            </a:ext>
          </a:extLst>
        </xdr:cNvPr>
        <xdr:cNvSpPr/>
      </xdr:nvSpPr>
      <xdr:spPr>
        <a:xfrm>
          <a:off x="19516725" y="447675"/>
          <a:ext cx="1200150" cy="457200"/>
        </a:xfrm>
        <a:prstGeom prst="roundRect">
          <a:avLst/>
        </a:prstGeom>
        <a:solidFill>
          <a:srgbClr val="003B77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95250</xdr:rowOff>
    </xdr:from>
    <xdr:to>
      <xdr:col>1</xdr:col>
      <xdr:colOff>393564</xdr:colOff>
      <xdr:row>5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A3B563-27B6-4031-8539-880244B0D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0"/>
          <a:ext cx="3632064" cy="82867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</xdr:row>
      <xdr:rowOff>152400</xdr:rowOff>
    </xdr:from>
    <xdr:to>
      <xdr:col>20</xdr:col>
      <xdr:colOff>304800</xdr:colOff>
      <xdr:row>3</xdr:row>
      <xdr:rowOff>161925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BA18498-8833-4342-913F-F1D41472968D}"/>
            </a:ext>
          </a:extLst>
        </xdr:cNvPr>
        <xdr:cNvCxnSpPr/>
      </xdr:nvCxnSpPr>
      <xdr:spPr>
        <a:xfrm>
          <a:off x="3286125" y="723900"/>
          <a:ext cx="18354675" cy="9525"/>
        </a:xfrm>
        <a:prstGeom prst="line">
          <a:avLst/>
        </a:prstGeom>
        <a:ln w="19050">
          <a:solidFill>
            <a:srgbClr val="003B7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352425</xdr:colOff>
      <xdr:row>3</xdr:row>
      <xdr:rowOff>161925</xdr:rowOff>
    </xdr:from>
    <xdr:to>
      <xdr:col>23</xdr:col>
      <xdr:colOff>104775</xdr:colOff>
      <xdr:row>3</xdr:row>
      <xdr:rowOff>161925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DD5FFA2-EBD1-4B1F-B44E-F1F4EA3714BB}"/>
            </a:ext>
          </a:extLst>
        </xdr:cNvPr>
        <xdr:cNvCxnSpPr/>
      </xdr:nvCxnSpPr>
      <xdr:spPr>
        <a:xfrm>
          <a:off x="20735925" y="733425"/>
          <a:ext cx="3762375" cy="0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23</xdr:col>
      <xdr:colOff>504825</xdr:colOff>
      <xdr:row>2</xdr:row>
      <xdr:rowOff>104775</xdr:rowOff>
    </xdr:from>
    <xdr:to>
      <xdr:col>26</xdr:col>
      <xdr:colOff>304800</xdr:colOff>
      <xdr:row>5</xdr:row>
      <xdr:rowOff>123825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86DE5F-3338-4887-A00B-C1F310E8C15E}"/>
            </a:ext>
          </a:extLst>
        </xdr:cNvPr>
        <xdr:cNvSpPr/>
      </xdr:nvSpPr>
      <xdr:spPr>
        <a:xfrm>
          <a:off x="24898350" y="485775"/>
          <a:ext cx="1628775" cy="590550"/>
        </a:xfrm>
        <a:prstGeom prst="roundRect">
          <a:avLst/>
        </a:prstGeom>
        <a:solidFill>
          <a:srgbClr val="003B77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1</xdr:col>
      <xdr:colOff>393564</xdr:colOff>
      <xdr:row>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1D886A-AADF-44F7-93D1-8FEEBEACC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3632064" cy="828675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3</xdr:row>
      <xdr:rowOff>114300</xdr:rowOff>
    </xdr:from>
    <xdr:to>
      <xdr:col>23</xdr:col>
      <xdr:colOff>495300</xdr:colOff>
      <xdr:row>3</xdr:row>
      <xdr:rowOff>133350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7F6BC8C-086A-4B10-873F-37D3B43BB089}"/>
            </a:ext>
          </a:extLst>
        </xdr:cNvPr>
        <xdr:cNvCxnSpPr/>
      </xdr:nvCxnSpPr>
      <xdr:spPr>
        <a:xfrm>
          <a:off x="3505200" y="685800"/>
          <a:ext cx="13858875" cy="19050"/>
        </a:xfrm>
        <a:prstGeom prst="line">
          <a:avLst/>
        </a:prstGeom>
        <a:ln w="19050">
          <a:solidFill>
            <a:srgbClr val="003B7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552450</xdr:colOff>
      <xdr:row>3</xdr:row>
      <xdr:rowOff>123825</xdr:rowOff>
    </xdr:from>
    <xdr:to>
      <xdr:col>27</xdr:col>
      <xdr:colOff>85725</xdr:colOff>
      <xdr:row>3</xdr:row>
      <xdr:rowOff>133350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3B7A5E2-05CD-4E41-B476-7E9BA34A4DAB}"/>
            </a:ext>
          </a:extLst>
        </xdr:cNvPr>
        <xdr:cNvCxnSpPr/>
      </xdr:nvCxnSpPr>
      <xdr:spPr>
        <a:xfrm flipV="1">
          <a:off x="14144625" y="695325"/>
          <a:ext cx="3190875" cy="9525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29</xdr:col>
      <xdr:colOff>421481</xdr:colOff>
      <xdr:row>0</xdr:row>
      <xdr:rowOff>95250</xdr:rowOff>
    </xdr:from>
    <xdr:to>
      <xdr:col>32</xdr:col>
      <xdr:colOff>257175</xdr:colOff>
      <xdr:row>3</xdr:row>
      <xdr:rowOff>114300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8AFF88-8041-439D-8E85-5F0E51C2773C}"/>
            </a:ext>
          </a:extLst>
        </xdr:cNvPr>
        <xdr:cNvSpPr/>
      </xdr:nvSpPr>
      <xdr:spPr>
        <a:xfrm>
          <a:off x="20840700" y="95250"/>
          <a:ext cx="1628775" cy="590550"/>
        </a:xfrm>
        <a:prstGeom prst="roundRect">
          <a:avLst/>
        </a:prstGeom>
        <a:solidFill>
          <a:srgbClr val="003B77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Índice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CNTBGER/Apresenta&#231;&#245;es%20Institucionais/2025/09.25/Base%20para%20apresenta&#231;&#227;o%20-%2009.25%20-%20Portugu&#234;s%20V2.xlsx" TargetMode="External"/><Relationship Id="rId2" Type="http://schemas.openxmlformats.org/officeDocument/2006/relationships/externalLinkPath" Target="file:///F:\CNTBGER\Apresenta&#231;&#245;es%20Institucionais\2025\09.25\Base%20para%20apresenta&#231;&#227;o%20-%2009.25%20-%20Portugu&#234;s%20V2.xlsx" TargetMode="External"/><Relationship Id="rId1" Type="http://schemas.openxmlformats.org/officeDocument/2006/relationships/externalLinkPath" Target="/CNTBGER/Apresenta&#231;&#245;es%20Institucionais/2025/09.25/Base%20para%20apresenta&#231;&#227;o%20-%2009.25%20-%20Portugu&#234;s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CNTBGER/Apresenta&#231;&#245;es%20Institucionais/2025/03.25/Base%20para%20apresenta&#231;&#227;o%20-%2003.25%20-%20Portugu&#234;s.xlsx" TargetMode="External"/><Relationship Id="rId2" Type="http://schemas.openxmlformats.org/officeDocument/2006/relationships/externalLinkPath" Target="file:///F:\CNTBGER\Apresenta&#231;&#245;es%20Institucionais\2025\03.25\Base%20para%20apresenta&#231;&#227;o%20-%2003.25%20-%20Portugu&#234;s.xlsx" TargetMode="External"/><Relationship Id="rId1" Type="http://schemas.openxmlformats.org/officeDocument/2006/relationships/externalLinkPath" Target="/CNTBGER/Apresenta&#231;&#245;es%20Institucionais/2025/03.25/Base%20para%20apresenta&#231;&#227;o%20-%2003.25%20-%20Portugu&#234;s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CNTBGER/Apresenta&#231;&#245;es%20Institucionais/2024/12.24/Base%20para%20apresenta&#231;&#227;o%20-%2012.24%20-%20Portugu&#234;s.xlsx" TargetMode="External"/><Relationship Id="rId2" Type="http://schemas.openxmlformats.org/officeDocument/2006/relationships/externalLinkPath" Target="file:///F:\CNTBGER\Apresenta&#231;&#245;es%20Institucionais\2024\12.24\Base%20para%20apresenta&#231;&#227;o%20-%2012.24%20-%20Portugu&#234;s.xlsx" TargetMode="External"/><Relationship Id="rId1" Type="http://schemas.openxmlformats.org/officeDocument/2006/relationships/externalLinkPath" Target="/CNTBGER/Apresenta&#231;&#245;es%20Institucionais/2024/12.24/Base%20para%20apresenta&#231;&#227;o%20-%2012.24%20-%20Portugu&#234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oCom"/>
      <sheetName val="Destaques Financeiros"/>
      <sheetName val="Índice de Basiléia"/>
      <sheetName val="Carteira de Crédito "/>
      <sheetName val="Carteira de Crédito ON OFF"/>
      <sheetName val="Exposições por Grupos"/>
      <sheetName val="Exposições por Grupos ON OFF"/>
      <sheetName val="L) Créd Produto"/>
      <sheetName val="A) Créd Fx Risco "/>
      <sheetName val="A) Créd Setor"/>
      <sheetName val="A) Garantias Total"/>
      <sheetName val="A&amp;L) Indicadores Créd"/>
      <sheetName val="Créd Larg_Corp"/>
      <sheetName val="Créd Larg_Corp ON OFF"/>
      <sheetName val="Exposição"/>
      <sheetName val="Exposição ON OFF"/>
      <sheetName val="A) Créd Setor ON OFF"/>
      <sheetName val="L) Créd Produto ON OFF"/>
      <sheetName val="A) Mix de Garantias"/>
      <sheetName val="A) Garantias Agro"/>
      <sheetName val="L) Créd Setor"/>
      <sheetName val="A) Créd Fx Risco ON OFF"/>
      <sheetName val="L) Captação Total"/>
      <sheetName val="A) Captação Produto "/>
      <sheetName val="A) Prazo Médio"/>
      <sheetName val="A) Private Banking"/>
      <sheetName val="Serviços Financeiros"/>
      <sheetName val="Composição Acionária"/>
    </sheetNames>
    <sheetDataSet>
      <sheetData sheetId="0"/>
      <sheetData sheetId="1"/>
      <sheetData sheetId="2"/>
      <sheetData sheetId="3">
        <row r="2">
          <cell r="A2" t="str">
            <v>Destaques Financeiros</v>
          </cell>
          <cell r="B2" t="str">
            <v>Mar/19</v>
          </cell>
          <cell r="C2" t="str">
            <v>Mar/20</v>
          </cell>
          <cell r="D2" t="str">
            <v>Jun/20</v>
          </cell>
          <cell r="E2" t="str">
            <v>Set/20</v>
          </cell>
          <cell r="F2" t="str">
            <v>Dez/20</v>
          </cell>
          <cell r="G2" t="str">
            <v>Mar/21</v>
          </cell>
          <cell r="H2" t="str">
            <v>Jun/21</v>
          </cell>
          <cell r="I2" t="str">
            <v>Set/21</v>
          </cell>
          <cell r="J2" t="str">
            <v>Dez/21</v>
          </cell>
          <cell r="K2" t="str">
            <v>Mar/22</v>
          </cell>
          <cell r="L2" t="str">
            <v>Jun/22</v>
          </cell>
          <cell r="M2" t="str">
            <v>Set/22</v>
          </cell>
          <cell r="N2" t="str">
            <v>Dez/22</v>
          </cell>
          <cell r="O2" t="str">
            <v>Mar/23</v>
          </cell>
          <cell r="P2" t="str">
            <v>Jun/23</v>
          </cell>
          <cell r="Q2" t="str">
            <v>Set/23</v>
          </cell>
          <cell r="R2" t="str">
            <v>Dez/23</v>
          </cell>
          <cell r="S2" t="str">
            <v>Mar/24</v>
          </cell>
          <cell r="T2" t="str">
            <v>Jun/24</v>
          </cell>
          <cell r="U2" t="str">
            <v>Set/24</v>
          </cell>
          <cell r="V2" t="str">
            <v>Dez/24</v>
          </cell>
          <cell r="W2" t="str">
            <v>Mar/25</v>
          </cell>
          <cell r="X2" t="str">
            <v>Jun/25</v>
          </cell>
          <cell r="Y2" t="str">
            <v>Set/25</v>
          </cell>
        </row>
        <row r="3">
          <cell r="A3" t="str">
            <v>Corporate</v>
          </cell>
          <cell r="B3">
            <v>2699</v>
          </cell>
          <cell r="C3">
            <v>3747</v>
          </cell>
          <cell r="D3">
            <v>4243</v>
          </cell>
          <cell r="E3">
            <v>4924</v>
          </cell>
          <cell r="F3">
            <v>5473.5062679363145</v>
          </cell>
          <cell r="G3">
            <v>5651</v>
          </cell>
          <cell r="H3">
            <v>5588</v>
          </cell>
          <cell r="I3">
            <v>5729</v>
          </cell>
          <cell r="J3">
            <v>5883.4525421498201</v>
          </cell>
          <cell r="K3">
            <v>6118</v>
          </cell>
          <cell r="L3">
            <v>7053</v>
          </cell>
          <cell r="M3">
            <v>7923</v>
          </cell>
          <cell r="N3">
            <v>8271.8737511799955</v>
          </cell>
          <cell r="O3">
            <v>8860</v>
          </cell>
          <cell r="P3">
            <v>8993</v>
          </cell>
          <cell r="Q3">
            <v>9050</v>
          </cell>
          <cell r="R3">
            <v>9450</v>
          </cell>
          <cell r="S3">
            <v>9453</v>
          </cell>
          <cell r="T3">
            <v>9686</v>
          </cell>
          <cell r="U3">
            <v>9806</v>
          </cell>
          <cell r="V3">
            <v>11618</v>
          </cell>
          <cell r="W3">
            <v>11018</v>
          </cell>
          <cell r="X3">
            <v>10797</v>
          </cell>
          <cell r="Y3">
            <v>10622</v>
          </cell>
        </row>
        <row r="4">
          <cell r="A4" t="str">
            <v>Large Corporate</v>
          </cell>
          <cell r="B4">
            <v>1591</v>
          </cell>
          <cell r="C4">
            <v>1872</v>
          </cell>
          <cell r="D4">
            <v>2239</v>
          </cell>
          <cell r="E4">
            <v>2574</v>
          </cell>
          <cell r="F4">
            <v>1976.3682568221245</v>
          </cell>
          <cell r="G4">
            <v>2102</v>
          </cell>
          <cell r="H4">
            <v>2071</v>
          </cell>
          <cell r="I4">
            <v>1849</v>
          </cell>
          <cell r="J4">
            <v>1839.5047838718763</v>
          </cell>
          <cell r="K4">
            <v>2017</v>
          </cell>
          <cell r="L4">
            <v>2397</v>
          </cell>
          <cell r="M4">
            <v>2355</v>
          </cell>
          <cell r="N4">
            <v>2771.3454934099991</v>
          </cell>
          <cell r="O4">
            <v>2496</v>
          </cell>
          <cell r="P4">
            <v>2878</v>
          </cell>
          <cell r="Q4">
            <v>3215</v>
          </cell>
          <cell r="R4">
            <v>2809</v>
          </cell>
          <cell r="S4">
            <v>2207</v>
          </cell>
          <cell r="T4">
            <v>3165</v>
          </cell>
          <cell r="U4">
            <v>3309</v>
          </cell>
          <cell r="V4">
            <v>3430</v>
          </cell>
          <cell r="W4">
            <v>2731</v>
          </cell>
          <cell r="X4">
            <v>2858</v>
          </cell>
          <cell r="Y4">
            <v>2878</v>
          </cell>
        </row>
        <row r="5">
          <cell r="A5" t="str">
            <v>FI</v>
          </cell>
          <cell r="B5"/>
          <cell r="C5">
            <v>138</v>
          </cell>
          <cell r="D5">
            <v>187</v>
          </cell>
          <cell r="E5">
            <v>392</v>
          </cell>
          <cell r="F5">
            <v>870.35694056528621</v>
          </cell>
          <cell r="G5">
            <v>506</v>
          </cell>
          <cell r="H5">
            <v>422</v>
          </cell>
          <cell r="I5">
            <v>414</v>
          </cell>
          <cell r="J5">
            <v>1228.3427278598565</v>
          </cell>
          <cell r="K5">
            <v>625</v>
          </cell>
          <cell r="L5">
            <v>907</v>
          </cell>
          <cell r="M5">
            <v>913</v>
          </cell>
          <cell r="N5">
            <v>779.19484884000008</v>
          </cell>
          <cell r="O5">
            <v>172</v>
          </cell>
          <cell r="P5">
            <v>616</v>
          </cell>
          <cell r="Q5">
            <v>1005</v>
          </cell>
          <cell r="R5">
            <v>1584</v>
          </cell>
          <cell r="S5">
            <v>1878</v>
          </cell>
          <cell r="T5">
            <v>1978</v>
          </cell>
          <cell r="U5">
            <v>1898</v>
          </cell>
          <cell r="V5">
            <v>821</v>
          </cell>
          <cell r="W5">
            <v>918</v>
          </cell>
          <cell r="X5">
            <v>1182</v>
          </cell>
          <cell r="Y5">
            <v>1436</v>
          </cell>
        </row>
        <row r="6">
          <cell r="A6" t="str">
            <v>SME</v>
          </cell>
          <cell r="B6">
            <v>0</v>
          </cell>
          <cell r="C6">
            <v>340</v>
          </cell>
          <cell r="D6">
            <v>161</v>
          </cell>
          <cell r="E6">
            <v>75</v>
          </cell>
          <cell r="F6">
            <v>557.66499246426918</v>
          </cell>
          <cell r="G6">
            <v>657</v>
          </cell>
          <cell r="H6">
            <v>683</v>
          </cell>
          <cell r="I6">
            <v>763</v>
          </cell>
          <cell r="J6">
            <v>845.40568907655449</v>
          </cell>
          <cell r="K6">
            <v>868</v>
          </cell>
          <cell r="L6">
            <v>902</v>
          </cell>
          <cell r="M6">
            <v>961</v>
          </cell>
          <cell r="N6">
            <v>1008.2264798100001</v>
          </cell>
          <cell r="O6">
            <v>939</v>
          </cell>
          <cell r="P6">
            <v>938</v>
          </cell>
          <cell r="Q6">
            <v>1021</v>
          </cell>
          <cell r="R6">
            <v>980</v>
          </cell>
          <cell r="S6">
            <v>873</v>
          </cell>
          <cell r="T6">
            <v>768</v>
          </cell>
          <cell r="U6">
            <v>804</v>
          </cell>
          <cell r="V6">
            <v>1083</v>
          </cell>
          <cell r="W6">
            <v>903</v>
          </cell>
          <cell r="X6">
            <v>998</v>
          </cell>
          <cell r="Y6">
            <v>898</v>
          </cell>
        </row>
        <row r="7">
          <cell r="A7" t="str">
            <v>China Desk</v>
          </cell>
          <cell r="B7">
            <v>283</v>
          </cell>
          <cell r="C7">
            <v>426</v>
          </cell>
          <cell r="D7">
            <v>324</v>
          </cell>
          <cell r="E7">
            <v>350</v>
          </cell>
          <cell r="F7">
            <v>429.87615831584594</v>
          </cell>
          <cell r="G7">
            <v>340</v>
          </cell>
          <cell r="H7">
            <v>411</v>
          </cell>
          <cell r="I7">
            <v>444</v>
          </cell>
          <cell r="J7">
            <v>431.63818729385491</v>
          </cell>
          <cell r="K7">
            <v>500</v>
          </cell>
          <cell r="L7">
            <v>763</v>
          </cell>
          <cell r="M7">
            <v>842</v>
          </cell>
          <cell r="N7">
            <v>674.31670811999993</v>
          </cell>
          <cell r="O7">
            <v>1239</v>
          </cell>
          <cell r="P7">
            <v>1409</v>
          </cell>
          <cell r="Q7">
            <v>1848</v>
          </cell>
          <cell r="R7">
            <v>1811</v>
          </cell>
          <cell r="S7">
            <v>1829</v>
          </cell>
          <cell r="T7">
            <v>1615</v>
          </cell>
          <cell r="U7">
            <v>1307</v>
          </cell>
          <cell r="V7">
            <v>1343</v>
          </cell>
          <cell r="W7">
            <v>1630</v>
          </cell>
          <cell r="X7">
            <v>1375</v>
          </cell>
          <cell r="Y7">
            <v>1444</v>
          </cell>
        </row>
        <row r="8">
          <cell r="A8" t="str">
            <v>Outros</v>
          </cell>
          <cell r="B8">
            <v>24.122117047604998</v>
          </cell>
          <cell r="C8">
            <v>222</v>
          </cell>
          <cell r="D8">
            <v>24</v>
          </cell>
          <cell r="E8">
            <v>31</v>
          </cell>
          <cell r="F8">
            <v>74.929140222539786</v>
          </cell>
          <cell r="G8">
            <v>87</v>
          </cell>
          <cell r="H8">
            <v>56</v>
          </cell>
          <cell r="I8">
            <v>57</v>
          </cell>
          <cell r="J8">
            <v>98.176995700000006</v>
          </cell>
          <cell r="K8">
            <v>59</v>
          </cell>
          <cell r="L8">
            <v>36</v>
          </cell>
          <cell r="M8">
            <v>130</v>
          </cell>
          <cell r="N8">
            <v>37</v>
          </cell>
          <cell r="O8">
            <v>83</v>
          </cell>
          <cell r="P8">
            <v>131</v>
          </cell>
          <cell r="Q8">
            <v>123</v>
          </cell>
          <cell r="R8">
            <v>57</v>
          </cell>
          <cell r="S8">
            <v>72</v>
          </cell>
          <cell r="T8">
            <v>56</v>
          </cell>
          <cell r="U8">
            <v>56</v>
          </cell>
          <cell r="V8">
            <v>54</v>
          </cell>
          <cell r="W8">
            <v>43</v>
          </cell>
          <cell r="X8">
            <v>89</v>
          </cell>
          <cell r="Y8">
            <v>31</v>
          </cell>
        </row>
        <row r="9">
          <cell r="A9"/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</row>
        <row r="10">
          <cell r="A10" t="str">
            <v>Total</v>
          </cell>
          <cell r="B10">
            <v>4597.1221170476047</v>
          </cell>
          <cell r="C10">
            <v>6745</v>
          </cell>
          <cell r="D10">
            <v>7178</v>
          </cell>
          <cell r="E10">
            <v>8346</v>
          </cell>
          <cell r="F10">
            <v>9382.7017563263817</v>
          </cell>
          <cell r="G10">
            <v>9343</v>
          </cell>
          <cell r="H10">
            <v>9231</v>
          </cell>
          <cell r="I10">
            <v>9256</v>
          </cell>
          <cell r="J10">
            <v>10326.520925951963</v>
          </cell>
          <cell r="K10">
            <v>10187</v>
          </cell>
          <cell r="L10">
            <v>12058</v>
          </cell>
          <cell r="M10">
            <v>13124</v>
          </cell>
          <cell r="N10">
            <v>13541.957281359995</v>
          </cell>
          <cell r="O10">
            <v>13789</v>
          </cell>
          <cell r="P10">
            <v>14965</v>
          </cell>
          <cell r="Q10">
            <v>16262</v>
          </cell>
          <cell r="R10">
            <v>16691</v>
          </cell>
          <cell r="S10">
            <v>16312</v>
          </cell>
          <cell r="T10">
            <v>17268</v>
          </cell>
          <cell r="U10">
            <v>17180</v>
          </cell>
          <cell r="V10">
            <v>18349</v>
          </cell>
          <cell r="W10">
            <v>17243</v>
          </cell>
          <cell r="X10">
            <v>17299</v>
          </cell>
          <cell r="Y10">
            <v>17309</v>
          </cell>
        </row>
        <row r="11">
          <cell r="A11" t="str">
            <v>Check</v>
          </cell>
          <cell r="B11">
            <v>0.12211704760466091</v>
          </cell>
          <cell r="C11"/>
          <cell r="D11">
            <v>0</v>
          </cell>
          <cell r="E11">
            <v>0</v>
          </cell>
          <cell r="F11">
            <v>-0.29824367361834447</v>
          </cell>
          <cell r="G11">
            <v>0</v>
          </cell>
          <cell r="H11">
            <v>0</v>
          </cell>
          <cell r="I11">
            <v>-0.31547027000124217</v>
          </cell>
          <cell r="J11">
            <v>6.3196239352691919E-7</v>
          </cell>
          <cell r="K11">
            <v>0.40097793999848363</v>
          </cell>
          <cell r="L11">
            <v>0.36845943870321207</v>
          </cell>
          <cell r="M11">
            <v>5.5833443268056726E-2</v>
          </cell>
          <cell r="N11">
            <v>5.816145999233413E-2</v>
          </cell>
          <cell r="O11">
            <v>0</v>
          </cell>
          <cell r="P11">
            <v>-0.31099999999969441</v>
          </cell>
          <cell r="Q11">
            <v>-0.16972281566449965</v>
          </cell>
          <cell r="R11">
            <v>0</v>
          </cell>
          <cell r="S11">
            <v>-0.32171334000122442</v>
          </cell>
          <cell r="T11">
            <v>8.4290183960547438E-2</v>
          </cell>
          <cell r="U11">
            <v>0.26068963641228038</v>
          </cell>
          <cell r="V11">
            <v>-0.40912920818664134</v>
          </cell>
          <cell r="W11">
            <v>0.29924898309036507</v>
          </cell>
          <cell r="X11">
            <v>-9.9222798831760883E-2</v>
          </cell>
          <cell r="Y11">
            <v>0.45742476999657811</v>
          </cell>
        </row>
        <row r="12">
          <cell r="A12"/>
          <cell r="B12"/>
          <cell r="C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</row>
        <row r="13">
          <cell r="A13"/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</row>
        <row r="14">
          <cell r="A14"/>
          <cell r="B14"/>
          <cell r="C14"/>
          <cell r="D14"/>
          <cell r="E14"/>
          <cell r="F14">
            <v>9383</v>
          </cell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</row>
        <row r="15">
          <cell r="A15"/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</row>
        <row r="16">
          <cell r="A16"/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</row>
      </sheetData>
      <sheetData sheetId="4"/>
      <sheetData sheetId="5"/>
      <sheetData sheetId="6"/>
      <sheetData sheetId="7">
        <row r="17">
          <cell r="B17" t="str">
            <v>Trade Finance</v>
          </cell>
          <cell r="C17">
            <v>329.4625422958423</v>
          </cell>
        </row>
        <row r="18">
          <cell r="B18" t="str">
            <v>Onshore</v>
          </cell>
          <cell r="C18"/>
        </row>
        <row r="19">
          <cell r="B19" t="str">
            <v>Offshore</v>
          </cell>
          <cell r="C19"/>
        </row>
        <row r="20">
          <cell r="B20" t="str">
            <v>CCE</v>
          </cell>
          <cell r="C20">
            <v>492.75250602866117</v>
          </cell>
        </row>
        <row r="21">
          <cell r="B21" t="str">
            <v>Onshore</v>
          </cell>
          <cell r="C21"/>
        </row>
        <row r="22">
          <cell r="B22" t="str">
            <v>Capital de Giro</v>
          </cell>
          <cell r="C22">
            <v>13513.907255339325</v>
          </cell>
        </row>
        <row r="23">
          <cell r="B23" t="str">
            <v>Onshore</v>
          </cell>
          <cell r="C23"/>
        </row>
        <row r="24">
          <cell r="B24" t="str">
            <v>Fianças</v>
          </cell>
          <cell r="C24">
            <v>1678.79970018834</v>
          </cell>
        </row>
        <row r="25">
          <cell r="B25" t="str">
            <v>Onshore</v>
          </cell>
          <cell r="C25"/>
        </row>
        <row r="26">
          <cell r="B26" t="str">
            <v>Offshore</v>
          </cell>
          <cell r="C26"/>
        </row>
        <row r="27">
          <cell r="B27" t="str">
            <v>Titulos privados</v>
          </cell>
          <cell r="C27">
            <v>1257.3443911303293</v>
          </cell>
        </row>
        <row r="28">
          <cell r="B28" t="str">
            <v>Onshore</v>
          </cell>
          <cell r="C28"/>
        </row>
        <row r="29">
          <cell r="B29" t="str">
            <v>Outros</v>
          </cell>
          <cell r="C29">
            <v>36.276180247506254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oCom"/>
      <sheetName val="Destaques Financeiros"/>
      <sheetName val="Índice de Basiléia"/>
      <sheetName val="Carteira de Crédito "/>
      <sheetName val="Carteira de Crédito ON OFF"/>
      <sheetName val="Exposições por Grupos"/>
      <sheetName val="Exposições por Grupos ON OFF"/>
      <sheetName val="Créd Larg_Corp"/>
      <sheetName val="Créd Larg_Corp ON OFF"/>
      <sheetName val="Exposição"/>
      <sheetName val="Exposição ON OFF"/>
      <sheetName val="A) Créd Setor"/>
      <sheetName val="A) Créd Setor ON OFF"/>
      <sheetName val="L) Créd Produto"/>
      <sheetName val="L) Créd Produto ON OFF"/>
      <sheetName val="A) Créd Fx Risco "/>
      <sheetName val="A&amp;L) Indicadores Créd"/>
      <sheetName val="A) Garantias Total"/>
      <sheetName val="A) Mix de Garantias"/>
      <sheetName val="A) Garantias Agro"/>
      <sheetName val="L) Créd Setor"/>
      <sheetName val="A) Créd Fx Risco ON OFF"/>
      <sheetName val="A) Captação Produto "/>
      <sheetName val="L) Captação Total"/>
      <sheetName val="A) Prazo Médio"/>
      <sheetName val="A) Private Banking"/>
      <sheetName val="Serviços Financeiros"/>
      <sheetName val="Composição Acioná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7">
          <cell r="C17">
            <v>509.97800000000001</v>
          </cell>
        </row>
        <row r="20">
          <cell r="C20">
            <v>575.87699999999995</v>
          </cell>
        </row>
        <row r="22">
          <cell r="C22">
            <v>11008.736000000001</v>
          </cell>
        </row>
        <row r="24">
          <cell r="C24">
            <v>1641.787</v>
          </cell>
        </row>
        <row r="27">
          <cell r="C27">
            <v>3368.4147510169096</v>
          </cell>
        </row>
        <row r="29">
          <cell r="C29">
            <v>137.90799999999999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BE1"/>
          <cell r="BI1"/>
          <cell r="BM1"/>
          <cell r="BN1"/>
          <cell r="BO1"/>
        </row>
        <row r="2">
          <cell r="A2"/>
          <cell r="B2" t="str">
            <v>Dez/07</v>
          </cell>
          <cell r="C2" t="str">
            <v>Dez/08</v>
          </cell>
          <cell r="D2" t="str">
            <v>Dez/09</v>
          </cell>
          <cell r="E2" t="str">
            <v>Dez/10</v>
          </cell>
          <cell r="F2" t="str">
            <v>Dez/11</v>
          </cell>
          <cell r="G2" t="str">
            <v>Jun/12</v>
          </cell>
          <cell r="H2" t="str">
            <v>Set/12</v>
          </cell>
          <cell r="I2" t="str">
            <v>Dez/12</v>
          </cell>
          <cell r="J2" t="str">
            <v>Mar/13</v>
          </cell>
          <cell r="K2" t="str">
            <v>Jun/13</v>
          </cell>
          <cell r="L2" t="str">
            <v>Set/13</v>
          </cell>
          <cell r="M2" t="str">
            <v>Dez/13</v>
          </cell>
          <cell r="N2" t="str">
            <v>Mar/14</v>
          </cell>
          <cell r="O2" t="str">
            <v>Jun/14</v>
          </cell>
          <cell r="P2" t="str">
            <v>Set/14</v>
          </cell>
          <cell r="Q2" t="str">
            <v>Dez/14</v>
          </cell>
          <cell r="R2" t="str">
            <v>Mar/15</v>
          </cell>
          <cell r="S2" t="str">
            <v>Jun/15</v>
          </cell>
          <cell r="T2" t="str">
            <v>Jun/15</v>
          </cell>
          <cell r="U2" t="str">
            <v>Set/15</v>
          </cell>
          <cell r="V2" t="str">
            <v>Dez/15</v>
          </cell>
          <cell r="W2" t="str">
            <v>Dez/15</v>
          </cell>
          <cell r="X2" t="str">
            <v>Mar/16</v>
          </cell>
          <cell r="Y2" t="str">
            <v>Mar/16</v>
          </cell>
          <cell r="Z2" t="str">
            <v>Jun/16</v>
          </cell>
          <cell r="AA2" t="str">
            <v>Jun/16</v>
          </cell>
          <cell r="AB2" t="str">
            <v>Set/16</v>
          </cell>
          <cell r="AC2" t="str">
            <v>Set/16</v>
          </cell>
          <cell r="AD2" t="str">
            <v>Dez/16</v>
          </cell>
          <cell r="AE2" t="str">
            <v>Dez/16</v>
          </cell>
          <cell r="AF2" t="str">
            <v>Mar/17</v>
          </cell>
          <cell r="AG2" t="str">
            <v>Mar/17</v>
          </cell>
          <cell r="AH2" t="str">
            <v>Jun/17</v>
          </cell>
          <cell r="AI2" t="str">
            <v>Jun/17</v>
          </cell>
          <cell r="AJ2" t="str">
            <v>Set/17</v>
          </cell>
          <cell r="AK2" t="str">
            <v>Set/17</v>
          </cell>
          <cell r="AL2" t="str">
            <v>Dez/17</v>
          </cell>
          <cell r="AM2" t="str">
            <v>Dez/17</v>
          </cell>
          <cell r="AN2" t="str">
            <v>Mar/18</v>
          </cell>
          <cell r="AO2" t="str">
            <v>Mar/18</v>
          </cell>
          <cell r="AP2" t="str">
            <v>Jun/18</v>
          </cell>
          <cell r="AQ2" t="str">
            <v>Jun/18</v>
          </cell>
          <cell r="AR2" t="str">
            <v>Set/18</v>
          </cell>
          <cell r="AS2" t="str">
            <v>Set/18</v>
          </cell>
          <cell r="AT2" t="str">
            <v>Dez/18</v>
          </cell>
          <cell r="AU2" t="str">
            <v>Dez/18</v>
          </cell>
          <cell r="AV2" t="str">
            <v>Mar/19</v>
          </cell>
          <cell r="AW2" t="str">
            <v>Mar/19</v>
          </cell>
          <cell r="AX2" t="str">
            <v>Jun/19</v>
          </cell>
          <cell r="AY2" t="str">
            <v>Set/19</v>
          </cell>
          <cell r="AZ2" t="str">
            <v>Set/19</v>
          </cell>
          <cell r="BA2" t="str">
            <v>Dez/19</v>
          </cell>
          <cell r="BB2" t="str">
            <v>Dez/19</v>
          </cell>
          <cell r="BC2" t="str">
            <v>Mar/20</v>
          </cell>
          <cell r="BD2" t="str">
            <v>Mar/20</v>
          </cell>
          <cell r="BE2" t="str">
            <v>Jun/20</v>
          </cell>
          <cell r="BF2" t="str">
            <v>Set/20</v>
          </cell>
          <cell r="BG2" t="str">
            <v>Dez/20</v>
          </cell>
          <cell r="BH2" t="str">
            <v>Mar/21</v>
          </cell>
          <cell r="BI2" t="str">
            <v>Jun/21</v>
          </cell>
          <cell r="BJ2" t="str">
            <v>Set/21</v>
          </cell>
          <cell r="BK2" t="str">
            <v>Dez/21</v>
          </cell>
          <cell r="BL2" t="str">
            <v>Mar/22</v>
          </cell>
          <cell r="BM2" t="str">
            <v>Jun/22</v>
          </cell>
          <cell r="BN2" t="str">
            <v>Set/22</v>
          </cell>
          <cell r="BO2" t="str">
            <v>Dez/22</v>
          </cell>
          <cell r="BP2" t="str">
            <v>Jun/23</v>
          </cell>
          <cell r="BQ2" t="str">
            <v>Mar/23</v>
          </cell>
          <cell r="BR2" t="str">
            <v>Set/23</v>
          </cell>
          <cell r="BS2" t="str">
            <v>Dez/23</v>
          </cell>
          <cell r="BT2" t="str">
            <v>Mar/24</v>
          </cell>
          <cell r="BU2" t="str">
            <v>Jun/24</v>
          </cell>
          <cell r="BV2" t="str">
            <v>Set/24</v>
          </cell>
          <cell r="BW2" t="str">
            <v>Dez/24</v>
          </cell>
          <cell r="BX2" t="str">
            <v>Mar/25</v>
          </cell>
        </row>
        <row r="3">
          <cell r="A3" t="str">
            <v>Institucional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>
            <v>1222.6462111800001</v>
          </cell>
          <cell r="T3">
            <v>0.6408205247749329</v>
          </cell>
          <cell r="U3">
            <v>1271</v>
          </cell>
          <cell r="V3">
            <v>1378</v>
          </cell>
          <cell r="W3">
            <v>0.55812069663831509</v>
          </cell>
          <cell r="X3">
            <v>1316.2083736799998</v>
          </cell>
          <cell r="Y3">
            <v>0.5699714756615587</v>
          </cell>
          <cell r="Z3">
            <v>1455.1636013400002</v>
          </cell>
          <cell r="AA3">
            <v>0.54869514757045579</v>
          </cell>
          <cell r="AB3">
            <v>1151.9030268199999</v>
          </cell>
          <cell r="AC3">
            <v>0.47678648305414284</v>
          </cell>
          <cell r="AD3">
            <v>1487</v>
          </cell>
          <cell r="AE3">
            <v>0.50168690958164641</v>
          </cell>
          <cell r="AF3">
            <v>1387.5583680800003</v>
          </cell>
          <cell r="AG3">
            <v>0.46083970657142526</v>
          </cell>
          <cell r="AH3">
            <v>1494.97640495</v>
          </cell>
          <cell r="AI3">
            <v>0.40894821299713729</v>
          </cell>
          <cell r="AJ3">
            <v>1554.8797010399999</v>
          </cell>
          <cell r="AK3">
            <v>0.3865542357011425</v>
          </cell>
          <cell r="AL3">
            <v>1638</v>
          </cell>
          <cell r="AM3">
            <v>0.40097919216646266</v>
          </cell>
          <cell r="AN3">
            <v>1698.9036873800005</v>
          </cell>
          <cell r="AO3">
            <v>0.4158848801740746</v>
          </cell>
          <cell r="AP3">
            <v>1890.1524783999989</v>
          </cell>
          <cell r="AQ3">
            <v>0.40724681159437975</v>
          </cell>
          <cell r="AR3">
            <v>1944.319448199999</v>
          </cell>
          <cell r="AS3">
            <v>0.42763821716809047</v>
          </cell>
          <cell r="AT3">
            <v>2042.9643692699999</v>
          </cell>
          <cell r="AU3">
            <v>0.41718692449867262</v>
          </cell>
          <cell r="AV3">
            <v>1785.5416892400008</v>
          </cell>
          <cell r="AW3">
            <v>0.35146690866274105</v>
          </cell>
          <cell r="AX3">
            <v>1820.3169291799986</v>
          </cell>
          <cell r="AY3">
            <v>1750.0797767599993</v>
          </cell>
          <cell r="AZ3">
            <v>0.27794530235553366</v>
          </cell>
          <cell r="BA3">
            <v>1424.2213494100008</v>
          </cell>
          <cell r="BB3">
            <v>0.22347785143223853</v>
          </cell>
          <cell r="BC3">
            <v>3739</v>
          </cell>
          <cell r="BD3">
            <v>0.52178905811575327</v>
          </cell>
          <cell r="BE3">
            <v>3704</v>
          </cell>
          <cell r="BF3">
            <v>4284.3778926899995</v>
          </cell>
          <cell r="BG3">
            <v>5724</v>
          </cell>
          <cell r="BH3">
            <v>3444</v>
          </cell>
          <cell r="BI3">
            <v>3933</v>
          </cell>
          <cell r="BJ3">
            <v>3441</v>
          </cell>
          <cell r="BK3">
            <v>3302</v>
          </cell>
          <cell r="BL3">
            <v>3332</v>
          </cell>
          <cell r="BM3">
            <v>3857</v>
          </cell>
          <cell r="BN3">
            <v>3504.0770288200001</v>
          </cell>
          <cell r="BO3">
            <v>4214</v>
          </cell>
          <cell r="BP3">
            <v>3298.9926440700006</v>
          </cell>
          <cell r="BQ3">
            <v>3790</v>
          </cell>
          <cell r="BR3">
            <v>3371</v>
          </cell>
          <cell r="BS3">
            <v>3987.1841903400018</v>
          </cell>
          <cell r="BT3">
            <v>4431</v>
          </cell>
          <cell r="BU3">
            <v>5344</v>
          </cell>
          <cell r="BV3">
            <v>5327</v>
          </cell>
          <cell r="BW3">
            <v>5496</v>
          </cell>
          <cell r="BX3">
            <v>5238</v>
          </cell>
        </row>
        <row r="4">
          <cell r="A4" t="str">
            <v xml:space="preserve">  Institucional Onshore</v>
          </cell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  <cell r="AI4"/>
          <cell r="AJ4"/>
          <cell r="AK4"/>
          <cell r="AL4"/>
          <cell r="AM4"/>
          <cell r="AN4"/>
          <cell r="AO4"/>
          <cell r="AP4"/>
          <cell r="AQ4"/>
          <cell r="AR4"/>
          <cell r="AS4"/>
          <cell r="AT4"/>
          <cell r="AU4"/>
          <cell r="AV4"/>
          <cell r="AW4"/>
          <cell r="AX4"/>
          <cell r="AY4"/>
          <cell r="AZ4"/>
          <cell r="BA4"/>
          <cell r="BB4"/>
          <cell r="BC4">
            <v>1701</v>
          </cell>
          <cell r="BD4"/>
          <cell r="BE4">
            <v>1625</v>
          </cell>
          <cell r="BF4">
            <v>1946.56831182</v>
          </cell>
          <cell r="BG4">
            <v>3401</v>
          </cell>
          <cell r="BH4">
            <v>2570</v>
          </cell>
          <cell r="BI4">
            <v>2808</v>
          </cell>
          <cell r="BJ4">
            <v>2425</v>
          </cell>
          <cell r="BK4">
            <v>2562</v>
          </cell>
          <cell r="BL4">
            <v>2358</v>
          </cell>
          <cell r="BM4">
            <v>2576</v>
          </cell>
          <cell r="BN4">
            <v>2329.9259759799997</v>
          </cell>
          <cell r="BO4">
            <v>2643</v>
          </cell>
          <cell r="BP4">
            <v>2569.4609532200006</v>
          </cell>
          <cell r="BQ4">
            <v>2478</v>
          </cell>
          <cell r="BR4">
            <v>2481</v>
          </cell>
          <cell r="BS4">
            <v>2462.6883023200016</v>
          </cell>
          <cell r="BT4">
            <v>2518</v>
          </cell>
          <cell r="BU4">
            <v>2660</v>
          </cell>
          <cell r="BV4">
            <v>2907</v>
          </cell>
          <cell r="BW4">
            <v>2667</v>
          </cell>
          <cell r="BX4">
            <v>2736</v>
          </cell>
        </row>
        <row r="5">
          <cell r="A5" t="str">
            <v xml:space="preserve">  Institucional Offshore</v>
          </cell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  <cell r="AI5"/>
          <cell r="AJ5"/>
          <cell r="AK5"/>
          <cell r="AL5"/>
          <cell r="AM5"/>
          <cell r="AN5"/>
          <cell r="AO5"/>
          <cell r="AP5"/>
          <cell r="AQ5"/>
          <cell r="AR5"/>
          <cell r="AS5"/>
          <cell r="AT5"/>
          <cell r="AU5"/>
          <cell r="AV5"/>
          <cell r="AW5"/>
          <cell r="AX5"/>
          <cell r="AY5"/>
          <cell r="AZ5"/>
          <cell r="BA5"/>
          <cell r="BB5"/>
          <cell r="BC5">
            <v>748</v>
          </cell>
          <cell r="BD5"/>
          <cell r="BE5">
            <v>694</v>
          </cell>
          <cell r="BF5">
            <v>887.61124416000007</v>
          </cell>
          <cell r="BG5">
            <v>723</v>
          </cell>
          <cell r="BH5">
            <v>874</v>
          </cell>
          <cell r="BI5">
            <v>1125</v>
          </cell>
          <cell r="BJ5">
            <v>1016</v>
          </cell>
          <cell r="BK5">
            <v>740</v>
          </cell>
          <cell r="BL5">
            <v>974</v>
          </cell>
          <cell r="BM5">
            <v>1281</v>
          </cell>
          <cell r="BN5">
            <v>1174.1510528400001</v>
          </cell>
          <cell r="BO5">
            <v>1571</v>
          </cell>
          <cell r="BP5">
            <v>729.53169085000002</v>
          </cell>
          <cell r="BQ5">
            <v>1312</v>
          </cell>
          <cell r="BR5">
            <v>890</v>
          </cell>
          <cell r="BS5">
            <v>1524.4958880199999</v>
          </cell>
          <cell r="BT5">
            <v>1913</v>
          </cell>
          <cell r="BU5">
            <v>2684</v>
          </cell>
          <cell r="BV5">
            <v>2420</v>
          </cell>
          <cell r="BW5">
            <v>2829</v>
          </cell>
          <cell r="BX5">
            <v>2502</v>
          </cell>
        </row>
        <row r="6">
          <cell r="A6" t="str">
            <v>Pessoa Física</v>
          </cell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  <cell r="BC6">
            <v>1290</v>
          </cell>
          <cell r="BD6"/>
          <cell r="BE6">
            <v>1385</v>
          </cell>
          <cell r="BF6">
            <v>1450.1983367099992</v>
          </cell>
          <cell r="BG6">
            <v>1600</v>
          </cell>
          <cell r="BH6">
            <v>1571</v>
          </cell>
          <cell r="BI6">
            <v>1483</v>
          </cell>
          <cell r="BJ6">
            <v>1906</v>
          </cell>
          <cell r="BK6">
            <v>2240</v>
          </cell>
          <cell r="BL6">
            <v>3144</v>
          </cell>
          <cell r="BM6">
            <v>4504</v>
          </cell>
          <cell r="BN6">
            <v>5548.8153449500132</v>
          </cell>
          <cell r="BO6">
            <v>5758</v>
          </cell>
          <cell r="BP6">
            <v>7341.2044371199836</v>
          </cell>
          <cell r="BQ6">
            <v>6485</v>
          </cell>
          <cell r="BR6">
            <v>7520</v>
          </cell>
          <cell r="BS6">
            <v>7926.8185966900101</v>
          </cell>
          <cell r="BT6">
            <v>7487</v>
          </cell>
          <cell r="BU6">
            <v>7491</v>
          </cell>
          <cell r="BV6">
            <v>7747</v>
          </cell>
          <cell r="BW6">
            <v>8922</v>
          </cell>
          <cell r="BX6">
            <v>8675</v>
          </cell>
        </row>
        <row r="7">
          <cell r="A7" t="str">
            <v>Wealth Management</v>
          </cell>
          <cell r="B7">
            <v>5000</v>
          </cell>
          <cell r="C7">
            <v>4600</v>
          </cell>
          <cell r="D7">
            <v>1800</v>
          </cell>
          <cell r="E7">
            <v>1001</v>
          </cell>
          <cell r="F7">
            <v>1351</v>
          </cell>
          <cell r="G7">
            <v>1808</v>
          </cell>
          <cell r="H7">
            <v>1852</v>
          </cell>
          <cell r="I7">
            <v>1943</v>
          </cell>
          <cell r="J7">
            <v>1976</v>
          </cell>
          <cell r="K7">
            <v>1798</v>
          </cell>
          <cell r="L7">
            <v>1721</v>
          </cell>
          <cell r="M7">
            <v>2139.9578160000001</v>
          </cell>
          <cell r="N7">
            <v>2256.1570000000002</v>
          </cell>
          <cell r="O7">
            <v>2255</v>
          </cell>
          <cell r="P7">
            <v>2309</v>
          </cell>
          <cell r="Q7">
            <v>2355</v>
          </cell>
          <cell r="R7">
            <v>2200.7759999999998</v>
          </cell>
          <cell r="S7">
            <v>625</v>
          </cell>
          <cell r="T7">
            <v>0.32757867674393737</v>
          </cell>
          <cell r="U7">
            <v>644</v>
          </cell>
          <cell r="V7">
            <v>754</v>
          </cell>
          <cell r="W7">
            <v>0.29538679627379505</v>
          </cell>
          <cell r="X7">
            <v>779.9842353599995</v>
          </cell>
          <cell r="Y7">
            <v>0.33776472974253863</v>
          </cell>
          <cell r="Z7">
            <v>877.96312078000017</v>
          </cell>
          <cell r="AA7">
            <v>0.33105150766153785</v>
          </cell>
          <cell r="AB7">
            <v>933.30757709000011</v>
          </cell>
          <cell r="AC7">
            <v>0.38630720375566802</v>
          </cell>
          <cell r="AD7">
            <v>1088</v>
          </cell>
          <cell r="AE7">
            <v>0.36707152496626183</v>
          </cell>
          <cell r="AF7">
            <v>1205.6341324100013</v>
          </cell>
          <cell r="AG7">
            <v>0.40041852839756453</v>
          </cell>
          <cell r="AH7">
            <v>1339.4632623699981</v>
          </cell>
          <cell r="AI7">
            <v>0.36640786149387211</v>
          </cell>
          <cell r="AJ7">
            <v>1478.2153360899993</v>
          </cell>
          <cell r="AK7">
            <v>0.36749492520982974</v>
          </cell>
          <cell r="AL7">
            <v>1377</v>
          </cell>
          <cell r="AM7">
            <v>0.33708690330477359</v>
          </cell>
          <cell r="AN7">
            <v>1452.6775501499999</v>
          </cell>
          <cell r="AO7">
            <v>0.35560969898617278</v>
          </cell>
          <cell r="AP7">
            <v>1426.6722858059993</v>
          </cell>
          <cell r="AQ7">
            <v>0.30738670357239006</v>
          </cell>
          <cell r="AR7">
            <v>1410.0084439500004</v>
          </cell>
          <cell r="AS7">
            <v>0.31012059140844833</v>
          </cell>
          <cell r="AT7">
            <v>1535.6164795891007</v>
          </cell>
          <cell r="AU7">
            <v>0.31358310794141325</v>
          </cell>
          <cell r="AV7">
            <v>1659.9032416099999</v>
          </cell>
          <cell r="AW7">
            <v>0.326736174531018</v>
          </cell>
          <cell r="AX7">
            <v>1690.1349486400013</v>
          </cell>
          <cell r="AY7">
            <v>1700.1203051299997</v>
          </cell>
          <cell r="AZ7">
            <v>0.27001080666446825</v>
          </cell>
          <cell r="BA7">
            <v>1770.65435411</v>
          </cell>
          <cell r="BB7">
            <v>0.27783745191684195</v>
          </cell>
          <cell r="BC7"/>
          <cell r="BD7">
            <v>0</v>
          </cell>
          <cell r="BE7"/>
          <cell r="BF7"/>
          <cell r="BG7"/>
          <cell r="BH7"/>
          <cell r="BI7"/>
          <cell r="BJ7">
            <v>0</v>
          </cell>
          <cell r="BK7"/>
          <cell r="BL7"/>
          <cell r="BM7"/>
          <cell r="BN7"/>
          <cell r="BO7"/>
          <cell r="BP7"/>
          <cell r="BQ7">
            <v>0</v>
          </cell>
          <cell r="BR7"/>
          <cell r="BS7"/>
          <cell r="BU7"/>
          <cell r="BV7"/>
          <cell r="BW7"/>
          <cell r="BX7"/>
        </row>
        <row r="8">
          <cell r="A8" t="str">
            <v>BOCOM</v>
          </cell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>
            <v>0</v>
          </cell>
          <cell r="W8">
            <v>0</v>
          </cell>
          <cell r="X8">
            <v>72.243638929999989</v>
          </cell>
          <cell r="Y8">
            <v>3.1284418418465361E-2</v>
          </cell>
          <cell r="Z8">
            <v>121.44578673000001</v>
          </cell>
          <cell r="AA8">
            <v>4.5793279745496969E-2</v>
          </cell>
          <cell r="AB8">
            <v>155.36973374999999</v>
          </cell>
          <cell r="AC8">
            <v>6.4309396887535702E-2</v>
          </cell>
          <cell r="AD8">
            <v>261</v>
          </cell>
          <cell r="AE8">
            <v>8.8056680161943318E-2</v>
          </cell>
          <cell r="AF8">
            <v>190.89372114</v>
          </cell>
          <cell r="AG8">
            <v>6.3400148390307609E-2</v>
          </cell>
          <cell r="AH8">
            <v>434.72488855</v>
          </cell>
          <cell r="AI8">
            <v>0.1189182422740967</v>
          </cell>
          <cell r="AJ8">
            <v>668.89624568999989</v>
          </cell>
          <cell r="AK8">
            <v>0.16629239988348776</v>
          </cell>
          <cell r="AL8">
            <v>772</v>
          </cell>
          <cell r="AM8">
            <v>0.18898408812729497</v>
          </cell>
          <cell r="AN8">
            <v>668.28914355999996</v>
          </cell>
          <cell r="AO8">
            <v>0.1635945300817512</v>
          </cell>
          <cell r="AP8">
            <v>803.36389740999994</v>
          </cell>
          <cell r="AQ8">
            <v>0.17309047259891003</v>
          </cell>
          <cell r="AR8">
            <v>795.68172995999998</v>
          </cell>
          <cell r="AS8">
            <v>0.17500412123549142</v>
          </cell>
          <cell r="AT8">
            <v>949.88065844999994</v>
          </cell>
          <cell r="AU8">
            <v>0.19397195394118846</v>
          </cell>
          <cell r="AV8">
            <v>1190.0356155900001</v>
          </cell>
          <cell r="AW8">
            <v>0.23424719878033601</v>
          </cell>
          <cell r="AX8">
            <v>1720.2451615799998</v>
          </cell>
          <cell r="AY8">
            <v>2022.1294511199999</v>
          </cell>
          <cell r="AZ8">
            <v>0.32115186356481989</v>
          </cell>
          <cell r="BA8">
            <v>2165.61333354</v>
          </cell>
          <cell r="BB8">
            <v>0.33981137483510931</v>
          </cell>
          <cell r="BC8">
            <v>2661.5552808900002</v>
          </cell>
          <cell r="BD8">
            <v>0.37569931928963424</v>
          </cell>
          <cell r="BE8">
            <v>2944.4032378500001</v>
          </cell>
          <cell r="BF8">
            <v>3302.9351244299996</v>
          </cell>
          <cell r="BG8">
            <v>2908.3923367399998</v>
          </cell>
          <cell r="BH8">
            <v>3473.8756164400006</v>
          </cell>
          <cell r="BI8">
            <v>3389.1284615200002</v>
          </cell>
          <cell r="BJ8">
            <v>3769</v>
          </cell>
          <cell r="BK8">
            <v>4129</v>
          </cell>
          <cell r="BL8">
            <v>4046</v>
          </cell>
          <cell r="BM8">
            <v>4829</v>
          </cell>
          <cell r="BN8">
            <v>5111</v>
          </cell>
          <cell r="BO8">
            <v>4960</v>
          </cell>
          <cell r="BP8">
            <v>5456.0775667399994</v>
          </cell>
          <cell r="BQ8">
            <v>4826</v>
          </cell>
          <cell r="BR8">
            <v>5177</v>
          </cell>
          <cell r="BS8">
            <v>5486.9822081800012</v>
          </cell>
          <cell r="BT8">
            <v>5677</v>
          </cell>
          <cell r="BU8">
            <v>6398</v>
          </cell>
          <cell r="BV8">
            <v>5674</v>
          </cell>
          <cell r="BW8">
            <v>6319</v>
          </cell>
          <cell r="BX8">
            <v>6313</v>
          </cell>
        </row>
        <row r="9">
          <cell r="A9" t="str">
            <v>Corporate</v>
          </cell>
          <cell r="B9">
            <v>0.63500000000000001</v>
          </cell>
          <cell r="C9">
            <v>0.108</v>
          </cell>
          <cell r="D9">
            <v>9.8799999999999999E-2</v>
          </cell>
          <cell r="E9">
            <v>7.85E-2</v>
          </cell>
          <cell r="F9">
            <v>0.12529999999999999</v>
          </cell>
          <cell r="G9">
            <v>8.0399999999999999E-2</v>
          </cell>
          <cell r="H9">
            <v>5.7599999999999998E-2</v>
          </cell>
          <cell r="I9">
            <v>8.0399999999999999E-2</v>
          </cell>
          <cell r="J9">
            <v>6.7900000000000002E-2</v>
          </cell>
          <cell r="K9">
            <v>7.0199999999999999E-2</v>
          </cell>
          <cell r="L9">
            <v>6.6199999999999995E-2</v>
          </cell>
          <cell r="M9">
            <v>8.7900000000000006E-2</v>
          </cell>
          <cell r="N9">
            <v>0.1024</v>
          </cell>
          <cell r="O9">
            <v>6.0499999999999998E-2</v>
          </cell>
          <cell r="P9">
            <v>4.8800000000000003E-2</v>
          </cell>
          <cell r="Q9">
            <v>7.6999999999999999E-2</v>
          </cell>
          <cell r="R9">
            <v>4.7500000000000001E-2</v>
          </cell>
          <cell r="S9">
            <v>60.292383029999996</v>
          </cell>
          <cell r="T9">
            <v>3.1600798481129642E-2</v>
          </cell>
          <cell r="U9">
            <v>437</v>
          </cell>
          <cell r="V9">
            <v>337</v>
          </cell>
          <cell r="W9">
            <v>0.13649250708788985</v>
          </cell>
          <cell r="X9">
            <v>140.81681097000001</v>
          </cell>
          <cell r="Y9">
            <v>6.0979376177437296E-2</v>
          </cell>
          <cell r="Z9">
            <v>198.47135882999999</v>
          </cell>
          <cell r="AA9">
            <v>6.4837132691783914E-2</v>
          </cell>
          <cell r="AB9">
            <v>176.39215267000003</v>
          </cell>
          <cell r="AC9">
            <v>7.3010828300411001E-2</v>
          </cell>
          <cell r="AD9">
            <v>128</v>
          </cell>
          <cell r="AE9">
            <v>4.3184885290148446E-2</v>
          </cell>
          <cell r="AF9">
            <v>225.84870496999997</v>
          </cell>
          <cell r="AG9">
            <v>7.500949388668196E-2</v>
          </cell>
          <cell r="AH9">
            <v>387.49735298999997</v>
          </cell>
          <cell r="AI9">
            <v>0.1059992315073905</v>
          </cell>
          <cell r="AJ9">
            <v>320.41891847999989</v>
          </cell>
          <cell r="AK9">
            <v>7.9658439205539999E-2</v>
          </cell>
          <cell r="AL9">
            <v>298</v>
          </cell>
          <cell r="AM9">
            <v>7.2949816401468789E-2</v>
          </cell>
          <cell r="AN9">
            <v>265.16316633999992</v>
          </cell>
          <cell r="AO9">
            <v>6.4910890758001466E-2</v>
          </cell>
          <cell r="AP9">
            <v>521.10606331999986</v>
          </cell>
          <cell r="AQ9">
            <v>0.1122760122343202</v>
          </cell>
          <cell r="AR9">
            <v>396.6360473900001</v>
          </cell>
          <cell r="AS9">
            <v>8.7237070187969737E-2</v>
          </cell>
          <cell r="AT9">
            <v>368</v>
          </cell>
          <cell r="AU9">
            <v>7.514804982642434E-2</v>
          </cell>
          <cell r="AV9">
            <v>443.77493489</v>
          </cell>
          <cell r="AW9">
            <v>8.7352877531627723E-2</v>
          </cell>
          <cell r="AX9">
            <v>520</v>
          </cell>
          <cell r="AY9">
            <v>824.16032282999993</v>
          </cell>
          <cell r="AZ9">
            <v>0.13089202741517808</v>
          </cell>
          <cell r="BA9">
            <v>1012.4975487800002</v>
          </cell>
          <cell r="BB9">
            <v>0.15887332181581024</v>
          </cell>
          <cell r="BC9">
            <v>683.71435772000007</v>
          </cell>
          <cell r="BD9">
            <v>9.6511622594612476E-2</v>
          </cell>
          <cell r="BE9">
            <v>778</v>
          </cell>
          <cell r="BF9">
            <v>1525.1853912400006</v>
          </cell>
          <cell r="BG9">
            <v>1916.9266347</v>
          </cell>
          <cell r="BH9">
            <v>1325.4580897200001</v>
          </cell>
          <cell r="BI9">
            <v>1344.9184058400001</v>
          </cell>
          <cell r="BJ9">
            <v>1073.9190451500001</v>
          </cell>
          <cell r="BK9">
            <v>1337</v>
          </cell>
          <cell r="BL9">
            <v>1271.0289656499999</v>
          </cell>
          <cell r="BM9">
            <v>1184.9905987100001</v>
          </cell>
          <cell r="BN9">
            <v>1362</v>
          </cell>
          <cell r="BO9">
            <v>1300.52062411</v>
          </cell>
          <cell r="BP9">
            <v>1043.04891905</v>
          </cell>
          <cell r="BQ9">
            <v>1221</v>
          </cell>
          <cell r="BR9">
            <v>1331</v>
          </cell>
          <cell r="BS9">
            <v>2028.3422725</v>
          </cell>
          <cell r="BT9">
            <v>2060</v>
          </cell>
          <cell r="BU9">
            <v>2210</v>
          </cell>
          <cell r="BV9">
            <v>1758</v>
          </cell>
          <cell r="BW9">
            <v>2221</v>
          </cell>
          <cell r="BX9">
            <v>1599</v>
          </cell>
        </row>
        <row r="10">
          <cell r="A10" t="str">
            <v>SME</v>
          </cell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  <cell r="AQ10"/>
          <cell r="AR10"/>
          <cell r="AS10"/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/>
          <cell r="BG10"/>
          <cell r="BH10"/>
          <cell r="BI10"/>
          <cell r="BJ10"/>
          <cell r="BK10"/>
          <cell r="BL10"/>
          <cell r="BM10"/>
          <cell r="BN10">
            <v>26</v>
          </cell>
          <cell r="BO10">
            <v>57</v>
          </cell>
          <cell r="BP10">
            <v>70.93232064</v>
          </cell>
          <cell r="BQ10">
            <v>21</v>
          </cell>
          <cell r="BR10">
            <v>86</v>
          </cell>
          <cell r="BS10">
            <v>57.234755669999998</v>
          </cell>
          <cell r="BT10">
            <v>37</v>
          </cell>
          <cell r="BU10">
            <v>0</v>
          </cell>
          <cell r="BV10">
            <v>0</v>
          </cell>
          <cell r="BW10">
            <v>0</v>
          </cell>
          <cell r="BX10"/>
        </row>
        <row r="11">
          <cell r="A11" t="str">
            <v>China Desk *</v>
          </cell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/>
          <cell r="BG11"/>
          <cell r="BH11"/>
          <cell r="BI11"/>
          <cell r="BJ11">
            <v>182.75513591000001</v>
          </cell>
          <cell r="BK11">
            <v>121</v>
          </cell>
          <cell r="BL11">
            <v>86.257057160000002</v>
          </cell>
          <cell r="BM11"/>
          <cell r="BN11">
            <v>84</v>
          </cell>
          <cell r="BO11">
            <v>15</v>
          </cell>
          <cell r="BP11">
            <v>23.653505590000005</v>
          </cell>
          <cell r="BQ11">
            <v>27</v>
          </cell>
          <cell r="BR11">
            <v>11</v>
          </cell>
          <cell r="BS11">
            <v>11.9006752</v>
          </cell>
          <cell r="BT11">
            <v>12</v>
          </cell>
          <cell r="BU11">
            <v>12</v>
          </cell>
          <cell r="BV11">
            <v>65</v>
          </cell>
          <cell r="BW11">
            <v>65</v>
          </cell>
          <cell r="BX11"/>
        </row>
        <row r="12">
          <cell r="A12" t="str">
            <v>Large Corporate *</v>
          </cell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>
            <v>151</v>
          </cell>
          <cell r="BF12"/>
          <cell r="BG12">
            <v>254.44262638000004</v>
          </cell>
          <cell r="BH12">
            <v>217.24120623000002</v>
          </cell>
          <cell r="BI12">
            <v>205.96401326</v>
          </cell>
          <cell r="BJ12">
            <v>23.163909240000002</v>
          </cell>
          <cell r="BK12">
            <v>120</v>
          </cell>
          <cell r="BL12">
            <v>165.77190849000002</v>
          </cell>
          <cell r="BM12">
            <v>124.99059871</v>
          </cell>
          <cell r="BN12">
            <v>24</v>
          </cell>
          <cell r="BO12">
            <v>60</v>
          </cell>
          <cell r="BP12">
            <v>81.212946939999995</v>
          </cell>
          <cell r="BQ12">
            <v>90</v>
          </cell>
          <cell r="BR12">
            <v>147</v>
          </cell>
          <cell r="BS12">
            <v>662.95491120000008</v>
          </cell>
          <cell r="BT12">
            <v>842</v>
          </cell>
          <cell r="BU12">
            <v>1014</v>
          </cell>
          <cell r="BV12">
            <v>577</v>
          </cell>
          <cell r="BW12">
            <v>577</v>
          </cell>
          <cell r="BX12"/>
        </row>
        <row r="13">
          <cell r="A13" t="str">
            <v>Outros</v>
          </cell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>
            <v>151</v>
          </cell>
          <cell r="BF13"/>
          <cell r="BG13">
            <v>254.44262638000004</v>
          </cell>
          <cell r="BH13">
            <v>217.24120623000002</v>
          </cell>
          <cell r="BI13">
            <v>205.96401326</v>
          </cell>
          <cell r="BJ13">
            <v>205.91904515000002</v>
          </cell>
          <cell r="BK13">
            <v>241</v>
          </cell>
          <cell r="BL13">
            <v>252.02896565000003</v>
          </cell>
          <cell r="BM13">
            <v>124.99059871</v>
          </cell>
          <cell r="BN13">
            <v>134</v>
          </cell>
          <cell r="BO13">
            <v>132</v>
          </cell>
          <cell r="BP13">
            <v>175.79877317</v>
          </cell>
          <cell r="BQ13">
            <v>138</v>
          </cell>
          <cell r="BR13">
            <v>244</v>
          </cell>
          <cell r="BS13">
            <v>732.09034207000013</v>
          </cell>
          <cell r="BT13">
            <v>891</v>
          </cell>
          <cell r="BU13">
            <v>1026</v>
          </cell>
          <cell r="BV13">
            <v>642</v>
          </cell>
          <cell r="BW13">
            <v>642</v>
          </cell>
          <cell r="BX13"/>
        </row>
        <row r="14">
          <cell r="A14" t="str">
            <v>Total</v>
          </cell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>
            <v>1907.9385942100002</v>
          </cell>
          <cell r="T14">
            <v>0.99999999999999989</v>
          </cell>
          <cell r="U14">
            <v>2352</v>
          </cell>
          <cell r="V14">
            <v>2469</v>
          </cell>
          <cell r="W14">
            <v>1</v>
          </cell>
          <cell r="X14">
            <v>2309.2530589399994</v>
          </cell>
          <cell r="Y14">
            <v>1</v>
          </cell>
          <cell r="Z14">
            <v>2652.0438676800004</v>
          </cell>
          <cell r="AA14">
            <v>1.0003770676692745</v>
          </cell>
          <cell r="AB14">
            <v>2415.9724903300003</v>
          </cell>
          <cell r="AC14">
            <v>1.0004139119977575</v>
          </cell>
          <cell r="AD14">
            <v>2964</v>
          </cell>
          <cell r="AE14">
            <v>1</v>
          </cell>
          <cell r="AF14">
            <v>3010.9349266000008</v>
          </cell>
          <cell r="AG14">
            <v>0.99966787724597939</v>
          </cell>
          <cell r="AH14">
            <v>3655.6619088599978</v>
          </cell>
          <cell r="AI14">
            <v>1.0002735482724967</v>
          </cell>
          <cell r="AJ14">
            <v>4022.4102012999988</v>
          </cell>
          <cell r="AK14">
            <v>1</v>
          </cell>
          <cell r="AL14">
            <v>4085</v>
          </cell>
          <cell r="AM14">
            <v>1</v>
          </cell>
          <cell r="AN14">
            <v>4085.03354743</v>
          </cell>
          <cell r="AO14">
            <v>1</v>
          </cell>
          <cell r="AP14">
            <v>4641.2947249359977</v>
          </cell>
          <cell r="AQ14">
            <v>0.99999999999999989</v>
          </cell>
          <cell r="AR14">
            <v>4546.6456694999997</v>
          </cell>
          <cell r="AS14">
            <v>0.99999999999999989</v>
          </cell>
          <cell r="AT14">
            <v>4897</v>
          </cell>
          <cell r="AU14">
            <v>0.99989003620769867</v>
          </cell>
          <cell r="AV14">
            <v>5080.2554813300003</v>
          </cell>
          <cell r="AW14">
            <v>0.99980315950572285</v>
          </cell>
          <cell r="AX14">
            <v>5749.6249393600001</v>
          </cell>
          <cell r="AY14">
            <v>6296.4898558399991</v>
          </cell>
          <cell r="AZ14">
            <v>1</v>
          </cell>
          <cell r="BA14">
            <v>6372.9865858400008</v>
          </cell>
          <cell r="BB14">
            <v>1</v>
          </cell>
          <cell r="BC14">
            <v>7084.2696386100006</v>
          </cell>
          <cell r="BD14">
            <v>0.99999999999999989</v>
          </cell>
          <cell r="BE14">
            <v>7578.4032378499996</v>
          </cell>
          <cell r="BF14">
            <v>9112.4984083599993</v>
          </cell>
          <cell r="BG14">
            <v>10549.31897144</v>
          </cell>
          <cell r="BH14">
            <v>9814.3337061599996</v>
          </cell>
          <cell r="BI14">
            <v>10150.046867360001</v>
          </cell>
          <cell r="BJ14">
            <v>10189.91904515</v>
          </cell>
          <cell r="BK14">
            <v>11008</v>
          </cell>
          <cell r="BL14">
            <v>11793.028965649999</v>
          </cell>
          <cell r="BM14">
            <v>14374.990598709999</v>
          </cell>
          <cell r="BN14">
            <v>15525.892373770013</v>
          </cell>
          <cell r="BO14">
            <v>16232.52062411</v>
          </cell>
          <cell r="BP14">
            <v>17139.323566979983</v>
          </cell>
          <cell r="BQ14">
            <v>16322</v>
          </cell>
          <cell r="BR14">
            <v>17399</v>
          </cell>
          <cell r="BS14">
            <v>19429.32726771001</v>
          </cell>
          <cell r="BT14">
            <v>19655</v>
          </cell>
          <cell r="BU14">
            <v>21443</v>
          </cell>
          <cell r="BV14">
            <v>20506</v>
          </cell>
          <cell r="BW14">
            <v>22958</v>
          </cell>
          <cell r="BX14">
            <v>21825</v>
          </cell>
        </row>
        <row r="15">
          <cell r="A15"/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>
            <v>1907.94259534</v>
          </cell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BC15"/>
          <cell r="BE15"/>
          <cell r="BF15"/>
          <cell r="BG15"/>
        </row>
        <row r="16">
          <cell r="A16" t="str">
            <v>Check</v>
          </cell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>
            <v>0</v>
          </cell>
          <cell r="W16"/>
          <cell r="X16"/>
          <cell r="Y16"/>
          <cell r="Z16"/>
          <cell r="AA16"/>
          <cell r="AB16"/>
          <cell r="AC16"/>
          <cell r="AD16">
            <v>-101</v>
          </cell>
          <cell r="AE16"/>
          <cell r="AF16">
            <v>-6.5073399999164394E-2</v>
          </cell>
          <cell r="AG16"/>
          <cell r="AH16">
            <v>-0.33809114000223417</v>
          </cell>
          <cell r="AI16"/>
          <cell r="AJ16"/>
          <cell r="AK16"/>
          <cell r="AL16">
            <v>0</v>
          </cell>
          <cell r="AM16"/>
          <cell r="AN16">
            <v>3.3547429999998712E-2</v>
          </cell>
          <cell r="AO16"/>
          <cell r="AP16">
            <v>0.29472493599769223</v>
          </cell>
          <cell r="AQ16"/>
          <cell r="AR16"/>
          <cell r="AS16"/>
          <cell r="AT16">
            <v>0</v>
          </cell>
          <cell r="AU16"/>
          <cell r="AV16">
            <v>0.25548133000029338</v>
          </cell>
          <cell r="AW16"/>
          <cell r="AX16">
            <v>-0.37506063999990147</v>
          </cell>
          <cell r="AY16"/>
          <cell r="AZ16"/>
          <cell r="BA16">
            <v>-1.3414159999229014E-2</v>
          </cell>
          <cell r="BB16"/>
          <cell r="BC16">
            <v>0.26963861000058387</v>
          </cell>
          <cell r="BD16"/>
          <cell r="BE16">
            <v>0.40323784999964118</v>
          </cell>
          <cell r="BF16">
            <v>0.49840835999930277</v>
          </cell>
          <cell r="BG16">
            <v>0.31897143999958644</v>
          </cell>
          <cell r="BH16">
            <v>0.33370615999956499</v>
          </cell>
          <cell r="BI16">
            <v>4.6867360000760527E-2</v>
          </cell>
          <cell r="BJ16">
            <v>-3.4542299999884563E-3</v>
          </cell>
          <cell r="BK16">
            <v>0</v>
          </cell>
          <cell r="BL16">
            <v>0.21938636000049883</v>
          </cell>
          <cell r="BM16">
            <v>-5.9265580001010676E-2</v>
          </cell>
          <cell r="BN16">
            <v>-0.10762622998663574</v>
          </cell>
          <cell r="BO16">
            <v>-0.12904451999929734</v>
          </cell>
          <cell r="BP16">
            <v>0.32356697998329764</v>
          </cell>
          <cell r="BQ16">
            <v>0</v>
          </cell>
          <cell r="BR16">
            <v>0.13415511999846785</v>
          </cell>
          <cell r="BS16">
            <v>0</v>
          </cell>
          <cell r="BT16">
            <v>-0.38072981999721378</v>
          </cell>
          <cell r="BU16">
            <v>0.13415294000151334</v>
          </cell>
          <cell r="BV16">
            <v>-2452.1920598299948</v>
          </cell>
          <cell r="BW16">
            <v>-0.1920598299948324</v>
          </cell>
          <cell r="BX16">
            <v>0.1622119700004987</v>
          </cell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>
            <v>4.0011299997786409E-3</v>
          </cell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V17"/>
          <cell r="BC17"/>
        </row>
        <row r="18">
          <cell r="A18"/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T18"/>
          <cell r="AV18"/>
          <cell r="BC18"/>
        </row>
        <row r="19">
          <cell r="A19"/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V19"/>
          <cell r="BC19"/>
        </row>
        <row r="20">
          <cell r="A20"/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BC20"/>
        </row>
        <row r="21">
          <cell r="A21"/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BC21"/>
        </row>
        <row r="22">
          <cell r="A22"/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BC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 t="str">
            <v>Jun/16</v>
          </cell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BC23"/>
        </row>
        <row r="24">
          <cell r="A24"/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>
            <v>1454.7113489699996</v>
          </cell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BC24"/>
        </row>
        <row r="37">
          <cell r="Z37">
            <v>877.96312078000017</v>
          </cell>
        </row>
        <row r="38">
          <cell r="Z38">
            <v>121.44578673000001</v>
          </cell>
        </row>
        <row r="39">
          <cell r="Z39">
            <v>198.47135882999999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oCom"/>
      <sheetName val="Destaques Financeiros"/>
      <sheetName val="Índice de Basiléia"/>
      <sheetName val="Carteira de Crédito "/>
      <sheetName val="Carteira de Crédito ON OFF"/>
      <sheetName val="Exposições por Grupos"/>
      <sheetName val="Exposições por Grupos ON OFF"/>
      <sheetName val="Créd Larg_Corp"/>
      <sheetName val="Créd Larg_Corp ON OFF"/>
      <sheetName val="Exposição"/>
      <sheetName val="Exposição ON OFF"/>
      <sheetName val="A) Créd Setor"/>
      <sheetName val="A) Créd Setor ON OFF"/>
      <sheetName val="L) Créd Produto"/>
      <sheetName val="L) Créd Produto ON OFF"/>
      <sheetName val="A) Créd Fx Risco "/>
      <sheetName val="A&amp;L) Indicadores Créd"/>
      <sheetName val="A) Garantias Total"/>
      <sheetName val="A) Mix de Garantias"/>
      <sheetName val="A) Garantias Agro"/>
      <sheetName val="L) Créd Setor"/>
      <sheetName val="A) Créd Fx Risco ON OFF"/>
      <sheetName val="A) Captação Produto "/>
      <sheetName val="L) Captação Total"/>
      <sheetName val="A) Prazo Médio"/>
      <sheetName val="A) Private Banking"/>
      <sheetName val="Serviços Financeiros"/>
      <sheetName val="Composição Acioná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">
          <cell r="B2" t="str">
            <v>Dez/07</v>
          </cell>
          <cell r="C2" t="str">
            <v>Dez/08</v>
          </cell>
          <cell r="D2" t="str">
            <v>Dez/09</v>
          </cell>
          <cell r="E2" t="str">
            <v>Dez/10</v>
          </cell>
          <cell r="F2" t="str">
            <v>Dez/11</v>
          </cell>
          <cell r="G2" t="str">
            <v>Jun/12</v>
          </cell>
          <cell r="H2" t="str">
            <v>Set/12</v>
          </cell>
          <cell r="I2" t="str">
            <v>Dez/12</v>
          </cell>
          <cell r="J2" t="str">
            <v>Mar/13</v>
          </cell>
          <cell r="K2" t="str">
            <v>Jun/13</v>
          </cell>
          <cell r="L2" t="str">
            <v>Set/13</v>
          </cell>
          <cell r="M2" t="str">
            <v>Dez/13</v>
          </cell>
          <cell r="N2" t="str">
            <v>Mar/14</v>
          </cell>
          <cell r="O2" t="str">
            <v>Jun/14</v>
          </cell>
          <cell r="P2" t="str">
            <v>Set/14</v>
          </cell>
          <cell r="Q2" t="str">
            <v>Dez/14</v>
          </cell>
          <cell r="R2" t="str">
            <v>Mar/15</v>
          </cell>
          <cell r="S2" t="str">
            <v>Jun/15</v>
          </cell>
          <cell r="T2" t="str">
            <v>Jun/15</v>
          </cell>
          <cell r="U2" t="str">
            <v>Set/15</v>
          </cell>
          <cell r="V2" t="str">
            <v>Dez/15</v>
          </cell>
          <cell r="W2" t="str">
            <v>Dez/15</v>
          </cell>
          <cell r="X2" t="str">
            <v>Mar/16</v>
          </cell>
          <cell r="Y2" t="str">
            <v>Mar/16</v>
          </cell>
          <cell r="Z2" t="str">
            <v>Jun/16</v>
          </cell>
          <cell r="AA2" t="str">
            <v>Jun/16</v>
          </cell>
          <cell r="AB2" t="str">
            <v>Set/16</v>
          </cell>
          <cell r="AC2" t="str">
            <v>Set/16</v>
          </cell>
          <cell r="AD2" t="str">
            <v>Dez/16</v>
          </cell>
          <cell r="AE2" t="str">
            <v>Dez/16</v>
          </cell>
          <cell r="AF2" t="str">
            <v>Mar/17</v>
          </cell>
          <cell r="AG2" t="str">
            <v>Mar/17</v>
          </cell>
          <cell r="AH2" t="str">
            <v>Jun/17</v>
          </cell>
          <cell r="AI2" t="str">
            <v>Jun/17</v>
          </cell>
          <cell r="AJ2" t="str">
            <v>Set/17</v>
          </cell>
          <cell r="AK2" t="str">
            <v>Set/17</v>
          </cell>
          <cell r="AL2" t="str">
            <v>Dez/17</v>
          </cell>
          <cell r="AM2" t="str">
            <v>Dez/17</v>
          </cell>
          <cell r="AN2" t="str">
            <v>Mar/18</v>
          </cell>
          <cell r="AO2" t="str">
            <v>Mar/18</v>
          </cell>
          <cell r="AP2" t="str">
            <v>Jun/18</v>
          </cell>
          <cell r="AQ2" t="str">
            <v>Jun/18</v>
          </cell>
          <cell r="AR2" t="str">
            <v>Set/18</v>
          </cell>
          <cell r="AS2" t="str">
            <v>Set/18</v>
          </cell>
          <cell r="AT2" t="str">
            <v>Dez/18</v>
          </cell>
          <cell r="AU2" t="str">
            <v>Dez/18</v>
          </cell>
          <cell r="AV2" t="str">
            <v>Mar/19</v>
          </cell>
          <cell r="AW2" t="str">
            <v>Mar/19</v>
          </cell>
          <cell r="AX2" t="str">
            <v>Jun/19</v>
          </cell>
          <cell r="AY2" t="str">
            <v>Set/19</v>
          </cell>
          <cell r="AZ2" t="str">
            <v>Set/19</v>
          </cell>
          <cell r="BA2" t="str">
            <v>Dez/19</v>
          </cell>
          <cell r="BB2" t="str">
            <v>Dez/19</v>
          </cell>
          <cell r="BC2" t="str">
            <v>Mar/20</v>
          </cell>
          <cell r="BD2" t="str">
            <v>Mar/20</v>
          </cell>
          <cell r="BE2" t="str">
            <v>Jun/20</v>
          </cell>
          <cell r="BF2" t="str">
            <v>Set/20</v>
          </cell>
          <cell r="BG2" t="str">
            <v>Dez/20</v>
          </cell>
          <cell r="BH2" t="str">
            <v>Mar/21</v>
          </cell>
          <cell r="BI2" t="str">
            <v>Jun/21</v>
          </cell>
          <cell r="BJ2" t="str">
            <v>Set/21</v>
          </cell>
          <cell r="BK2" t="str">
            <v>Dez/21</v>
          </cell>
          <cell r="BL2" t="str">
            <v>Mar/22</v>
          </cell>
          <cell r="BM2" t="str">
            <v>Jun/22</v>
          </cell>
          <cell r="BN2" t="str">
            <v>Set/22</v>
          </cell>
          <cell r="BO2" t="str">
            <v>Dez/22</v>
          </cell>
          <cell r="BP2" t="str">
            <v>Jun/23</v>
          </cell>
          <cell r="BQ2" t="str">
            <v>Mar/23</v>
          </cell>
          <cell r="BR2" t="str">
            <v>Set/23</v>
          </cell>
          <cell r="BS2" t="str">
            <v>Dez/23</v>
          </cell>
          <cell r="BT2" t="str">
            <v>Mar/24</v>
          </cell>
          <cell r="BU2" t="str">
            <v>Jun/24</v>
          </cell>
          <cell r="BV2" t="str">
            <v>Set/24</v>
          </cell>
          <cell r="BW2" t="str">
            <v>Dez/24</v>
          </cell>
        </row>
        <row r="3">
          <cell r="A3" t="str">
            <v>Institucional</v>
          </cell>
          <cell r="S3">
            <v>1222.6462111800001</v>
          </cell>
          <cell r="T3">
            <v>0.6408205247749329</v>
          </cell>
          <cell r="U3">
            <v>1271</v>
          </cell>
          <cell r="V3">
            <v>1378</v>
          </cell>
          <cell r="W3">
            <v>0.55812069663831509</v>
          </cell>
          <cell r="X3">
            <v>1316.2083736799998</v>
          </cell>
          <cell r="Y3">
            <v>0.5699714756615587</v>
          </cell>
          <cell r="Z3">
            <v>1455.1636013400002</v>
          </cell>
          <cell r="AA3">
            <v>0.54869514757045579</v>
          </cell>
          <cell r="AB3">
            <v>1151.9030268199999</v>
          </cell>
          <cell r="AC3">
            <v>0.47678648305414284</v>
          </cell>
          <cell r="AD3">
            <v>1487</v>
          </cell>
          <cell r="AE3">
            <v>0.50168690958164641</v>
          </cell>
          <cell r="AF3">
            <v>1387.5583680800003</v>
          </cell>
          <cell r="AG3">
            <v>0.46083970657142526</v>
          </cell>
          <cell r="AH3">
            <v>1494.97640495</v>
          </cell>
          <cell r="AI3">
            <v>0.40894821299713729</v>
          </cell>
          <cell r="AJ3">
            <v>1554.8797010399999</v>
          </cell>
          <cell r="AK3">
            <v>0.3865542357011425</v>
          </cell>
          <cell r="AL3">
            <v>1638</v>
          </cell>
          <cell r="AM3">
            <v>0.40097919216646266</v>
          </cell>
          <cell r="AN3">
            <v>1698.9036873800005</v>
          </cell>
          <cell r="AO3">
            <v>0.4158848801740746</v>
          </cell>
          <cell r="AP3">
            <v>1890.1524783999989</v>
          </cell>
          <cell r="AQ3">
            <v>0.40724681159437975</v>
          </cell>
          <cell r="AR3">
            <v>1944.319448199999</v>
          </cell>
          <cell r="AS3">
            <v>0.42763821716809047</v>
          </cell>
          <cell r="AT3">
            <v>2042.9643692699999</v>
          </cell>
          <cell r="AU3">
            <v>0.41718692449867262</v>
          </cell>
          <cell r="AV3">
            <v>1785.5416892400008</v>
          </cell>
          <cell r="AW3">
            <v>0.35146690866274105</v>
          </cell>
          <cell r="AX3">
            <v>1820.3169291799986</v>
          </cell>
          <cell r="AY3">
            <v>1750.0797767599993</v>
          </cell>
          <cell r="AZ3">
            <v>0.27794530235553366</v>
          </cell>
          <cell r="BA3">
            <v>1424.2213494100008</v>
          </cell>
          <cell r="BB3">
            <v>0.22347785143223853</v>
          </cell>
          <cell r="BC3">
            <v>3739</v>
          </cell>
          <cell r="BD3">
            <v>0.52178905811575327</v>
          </cell>
          <cell r="BE3">
            <v>3704</v>
          </cell>
          <cell r="BF3">
            <v>4284.3778926899995</v>
          </cell>
          <cell r="BG3">
            <v>5724</v>
          </cell>
          <cell r="BH3">
            <v>3444</v>
          </cell>
          <cell r="BI3">
            <v>3933</v>
          </cell>
          <cell r="BJ3">
            <v>3441</v>
          </cell>
          <cell r="BK3">
            <v>3302</v>
          </cell>
          <cell r="BL3">
            <v>3332</v>
          </cell>
          <cell r="BM3">
            <v>3857</v>
          </cell>
          <cell r="BN3">
            <v>3504.0770288200001</v>
          </cell>
          <cell r="BO3">
            <v>4214</v>
          </cell>
          <cell r="BP3">
            <v>3298.9926440700006</v>
          </cell>
          <cell r="BQ3">
            <v>3790</v>
          </cell>
          <cell r="BR3">
            <v>3371</v>
          </cell>
          <cell r="BS3">
            <v>3987.1841903400018</v>
          </cell>
          <cell r="BT3">
            <v>4431</v>
          </cell>
          <cell r="BU3">
            <v>5344</v>
          </cell>
          <cell r="BV3">
            <v>5327</v>
          </cell>
          <cell r="BW3">
            <v>5496</v>
          </cell>
        </row>
        <row r="4">
          <cell r="A4" t="str">
            <v xml:space="preserve">  Institucional Onshore</v>
          </cell>
          <cell r="BC4">
            <v>1701</v>
          </cell>
          <cell r="BE4">
            <v>1625</v>
          </cell>
          <cell r="BF4">
            <v>1946.56831182</v>
          </cell>
          <cell r="BG4">
            <v>3401</v>
          </cell>
          <cell r="BH4">
            <v>2570</v>
          </cell>
          <cell r="BI4">
            <v>2808</v>
          </cell>
          <cell r="BJ4">
            <v>2425</v>
          </cell>
          <cell r="BK4">
            <v>2562</v>
          </cell>
          <cell r="BL4">
            <v>2358</v>
          </cell>
          <cell r="BM4">
            <v>2576</v>
          </cell>
          <cell r="BN4">
            <v>2329.9259759799997</v>
          </cell>
          <cell r="BO4">
            <v>2643</v>
          </cell>
          <cell r="BP4">
            <v>2569.4609532200006</v>
          </cell>
          <cell r="BQ4">
            <v>2478</v>
          </cell>
          <cell r="BR4">
            <v>2481</v>
          </cell>
          <cell r="BS4">
            <v>2462.6883023200016</v>
          </cell>
          <cell r="BT4">
            <v>2518</v>
          </cell>
          <cell r="BU4">
            <v>2660</v>
          </cell>
          <cell r="BV4">
            <v>2907</v>
          </cell>
          <cell r="BW4">
            <v>2667</v>
          </cell>
        </row>
        <row r="5">
          <cell r="A5" t="str">
            <v xml:space="preserve">  Institucional Offshore</v>
          </cell>
          <cell r="BC5">
            <v>748</v>
          </cell>
          <cell r="BE5">
            <v>694</v>
          </cell>
          <cell r="BF5">
            <v>887.61124416000007</v>
          </cell>
          <cell r="BG5">
            <v>723</v>
          </cell>
          <cell r="BH5">
            <v>874</v>
          </cell>
          <cell r="BI5">
            <v>1125</v>
          </cell>
          <cell r="BJ5">
            <v>1016</v>
          </cell>
          <cell r="BK5">
            <v>740</v>
          </cell>
          <cell r="BL5">
            <v>974</v>
          </cell>
          <cell r="BM5">
            <v>1281</v>
          </cell>
          <cell r="BN5">
            <v>1174.1510528400001</v>
          </cell>
          <cell r="BO5">
            <v>1571</v>
          </cell>
          <cell r="BP5">
            <v>729.53169085000002</v>
          </cell>
          <cell r="BQ5">
            <v>1312</v>
          </cell>
          <cell r="BR5">
            <v>890</v>
          </cell>
          <cell r="BS5">
            <v>1524.4958880199999</v>
          </cell>
          <cell r="BT5">
            <v>1913</v>
          </cell>
          <cell r="BU5">
            <v>2684</v>
          </cell>
          <cell r="BV5">
            <v>2420</v>
          </cell>
          <cell r="BW5">
            <v>2829</v>
          </cell>
        </row>
        <row r="6">
          <cell r="A6" t="str">
            <v>Pessoa Física</v>
          </cell>
          <cell r="BC6">
            <v>1290</v>
          </cell>
          <cell r="BE6">
            <v>1385</v>
          </cell>
          <cell r="BF6">
            <v>1450.1983367099992</v>
          </cell>
          <cell r="BG6">
            <v>1600</v>
          </cell>
          <cell r="BH6">
            <v>1571</v>
          </cell>
          <cell r="BI6">
            <v>1483</v>
          </cell>
          <cell r="BJ6">
            <v>1906</v>
          </cell>
          <cell r="BK6">
            <v>2240</v>
          </cell>
          <cell r="BL6">
            <v>3144</v>
          </cell>
          <cell r="BM6">
            <v>4504</v>
          </cell>
          <cell r="BN6">
            <v>5548.8153449500132</v>
          </cell>
          <cell r="BO6">
            <v>5758</v>
          </cell>
          <cell r="BP6">
            <v>7341.2044371199836</v>
          </cell>
          <cell r="BQ6">
            <v>6485</v>
          </cell>
          <cell r="BR6">
            <v>7520</v>
          </cell>
          <cell r="BS6">
            <v>7926.8185966900101</v>
          </cell>
          <cell r="BT6">
            <v>7487</v>
          </cell>
          <cell r="BU6">
            <v>7491</v>
          </cell>
          <cell r="BV6">
            <v>7747</v>
          </cell>
          <cell r="BW6">
            <v>8922</v>
          </cell>
        </row>
        <row r="7">
          <cell r="A7" t="str">
            <v>Wealth Management</v>
          </cell>
          <cell r="B7">
            <v>5000</v>
          </cell>
          <cell r="C7">
            <v>4600</v>
          </cell>
          <cell r="D7">
            <v>1800</v>
          </cell>
          <cell r="E7">
            <v>1001</v>
          </cell>
          <cell r="F7">
            <v>1351</v>
          </cell>
          <cell r="G7">
            <v>1808</v>
          </cell>
          <cell r="H7">
            <v>1852</v>
          </cell>
          <cell r="I7">
            <v>1943</v>
          </cell>
          <cell r="J7">
            <v>1976</v>
          </cell>
          <cell r="K7">
            <v>1798</v>
          </cell>
          <cell r="L7">
            <v>1721</v>
          </cell>
          <cell r="M7">
            <v>2139.9578160000001</v>
          </cell>
          <cell r="N7">
            <v>2256.1570000000002</v>
          </cell>
          <cell r="O7">
            <v>2255</v>
          </cell>
          <cell r="P7">
            <v>2309</v>
          </cell>
          <cell r="Q7">
            <v>2355</v>
          </cell>
          <cell r="R7">
            <v>2200.7759999999998</v>
          </cell>
          <cell r="S7">
            <v>625</v>
          </cell>
          <cell r="T7">
            <v>0.32757867674393737</v>
          </cell>
          <cell r="U7">
            <v>644</v>
          </cell>
          <cell r="V7">
            <v>754</v>
          </cell>
          <cell r="W7">
            <v>0.29538679627379505</v>
          </cell>
          <cell r="X7">
            <v>779.9842353599995</v>
          </cell>
          <cell r="Y7">
            <v>0.33776472974253863</v>
          </cell>
          <cell r="Z7">
            <v>877.96312078000017</v>
          </cell>
          <cell r="AA7">
            <v>0.33105150766153785</v>
          </cell>
          <cell r="AB7">
            <v>933.30757709000011</v>
          </cell>
          <cell r="AC7">
            <v>0.38630720375566802</v>
          </cell>
          <cell r="AD7">
            <v>1088</v>
          </cell>
          <cell r="AE7">
            <v>0.36707152496626183</v>
          </cell>
          <cell r="AF7">
            <v>1205.6341324100013</v>
          </cell>
          <cell r="AG7">
            <v>0.40041852839756453</v>
          </cell>
          <cell r="AH7">
            <v>1339.4632623699981</v>
          </cell>
          <cell r="AI7">
            <v>0.36640786149387211</v>
          </cell>
          <cell r="AJ7">
            <v>1478.2153360899993</v>
          </cell>
          <cell r="AK7">
            <v>0.36749492520982974</v>
          </cell>
          <cell r="AL7">
            <v>1377</v>
          </cell>
          <cell r="AM7">
            <v>0.33708690330477359</v>
          </cell>
          <cell r="AN7">
            <v>1452.6775501499999</v>
          </cell>
          <cell r="AO7">
            <v>0.35560969898617278</v>
          </cell>
          <cell r="AP7">
            <v>1426.6722858059993</v>
          </cell>
          <cell r="AQ7">
            <v>0.30738670357239006</v>
          </cell>
          <cell r="AR7">
            <v>1410.0084439500004</v>
          </cell>
          <cell r="AS7">
            <v>0.31012059140844833</v>
          </cell>
          <cell r="AT7">
            <v>1535.6164795891007</v>
          </cell>
          <cell r="AU7">
            <v>0.31358310794141325</v>
          </cell>
          <cell r="AV7">
            <v>1659.9032416099999</v>
          </cell>
          <cell r="AW7">
            <v>0.326736174531018</v>
          </cell>
          <cell r="AX7">
            <v>1690.1349486400013</v>
          </cell>
          <cell r="AY7">
            <v>1700.1203051299997</v>
          </cell>
          <cell r="AZ7">
            <v>0.27001080666446825</v>
          </cell>
          <cell r="BA7">
            <v>1770.65435411</v>
          </cell>
          <cell r="BB7">
            <v>0.27783745191684195</v>
          </cell>
          <cell r="BD7">
            <v>0</v>
          </cell>
          <cell r="BJ7">
            <v>0</v>
          </cell>
          <cell r="BQ7">
            <v>0</v>
          </cell>
        </row>
        <row r="8">
          <cell r="A8" t="str">
            <v>BOCOM</v>
          </cell>
          <cell r="V8">
            <v>0</v>
          </cell>
          <cell r="W8">
            <v>0</v>
          </cell>
          <cell r="X8">
            <v>72.243638929999989</v>
          </cell>
          <cell r="Y8">
            <v>3.1284418418465361E-2</v>
          </cell>
          <cell r="Z8">
            <v>121.44578673000001</v>
          </cell>
          <cell r="AA8">
            <v>4.5793279745496969E-2</v>
          </cell>
          <cell r="AB8">
            <v>155.36973374999999</v>
          </cell>
          <cell r="AC8">
            <v>6.4309396887535702E-2</v>
          </cell>
          <cell r="AD8">
            <v>261</v>
          </cell>
          <cell r="AE8">
            <v>8.8056680161943318E-2</v>
          </cell>
          <cell r="AF8">
            <v>190.89372114</v>
          </cell>
          <cell r="AG8">
            <v>6.3400148390307609E-2</v>
          </cell>
          <cell r="AH8">
            <v>434.72488855</v>
          </cell>
          <cell r="AI8">
            <v>0.1189182422740967</v>
          </cell>
          <cell r="AJ8">
            <v>668.89624568999989</v>
          </cell>
          <cell r="AK8">
            <v>0.16629239988348776</v>
          </cell>
          <cell r="AL8">
            <v>772</v>
          </cell>
          <cell r="AM8">
            <v>0.18898408812729497</v>
          </cell>
          <cell r="AN8">
            <v>668.28914355999996</v>
          </cell>
          <cell r="AO8">
            <v>0.1635945300817512</v>
          </cell>
          <cell r="AP8">
            <v>803.36389740999994</v>
          </cell>
          <cell r="AQ8">
            <v>0.17309047259891003</v>
          </cell>
          <cell r="AR8">
            <v>795.68172995999998</v>
          </cell>
          <cell r="AS8">
            <v>0.17500412123549142</v>
          </cell>
          <cell r="AT8">
            <v>949.88065844999994</v>
          </cell>
          <cell r="AU8">
            <v>0.19397195394118846</v>
          </cell>
          <cell r="AV8">
            <v>1190.0356155900001</v>
          </cell>
          <cell r="AW8">
            <v>0.23424719878033601</v>
          </cell>
          <cell r="AX8">
            <v>1720.2451615799998</v>
          </cell>
          <cell r="AY8">
            <v>2022.1294511199999</v>
          </cell>
          <cell r="AZ8">
            <v>0.32115186356481989</v>
          </cell>
          <cell r="BA8">
            <v>2165.61333354</v>
          </cell>
          <cell r="BB8">
            <v>0.33981137483510931</v>
          </cell>
          <cell r="BC8">
            <v>2661.5552808900002</v>
          </cell>
          <cell r="BD8">
            <v>0.37569931928963424</v>
          </cell>
          <cell r="BE8">
            <v>2944.4032378500001</v>
          </cell>
          <cell r="BF8">
            <v>3302.9351244299996</v>
          </cell>
          <cell r="BG8">
            <v>2908.3923367399998</v>
          </cell>
          <cell r="BH8">
            <v>3473.8756164400006</v>
          </cell>
          <cell r="BI8">
            <v>3389.1284615200002</v>
          </cell>
          <cell r="BJ8">
            <v>3769</v>
          </cell>
          <cell r="BK8">
            <v>4129</v>
          </cell>
          <cell r="BL8">
            <v>4046</v>
          </cell>
          <cell r="BM8">
            <v>4829</v>
          </cell>
          <cell r="BN8">
            <v>5111</v>
          </cell>
          <cell r="BO8">
            <v>4960</v>
          </cell>
          <cell r="BP8">
            <v>5456.0775667399994</v>
          </cell>
          <cell r="BQ8">
            <v>4826</v>
          </cell>
          <cell r="BR8">
            <v>5177</v>
          </cell>
          <cell r="BS8">
            <v>5486.9822081800012</v>
          </cell>
          <cell r="BT8">
            <v>5677</v>
          </cell>
          <cell r="BU8">
            <v>6398</v>
          </cell>
          <cell r="BV8">
            <v>5674</v>
          </cell>
          <cell r="BW8">
            <v>6319</v>
          </cell>
        </row>
        <row r="9">
          <cell r="A9" t="str">
            <v>Corporate</v>
          </cell>
          <cell r="B9">
            <v>0.63500000000000001</v>
          </cell>
          <cell r="C9">
            <v>0.108</v>
          </cell>
          <cell r="D9">
            <v>9.8799999999999999E-2</v>
          </cell>
          <cell r="E9">
            <v>7.85E-2</v>
          </cell>
          <cell r="F9">
            <v>0.12529999999999999</v>
          </cell>
          <cell r="G9">
            <v>8.0399999999999999E-2</v>
          </cell>
          <cell r="H9">
            <v>5.7599999999999998E-2</v>
          </cell>
          <cell r="I9">
            <v>8.0399999999999999E-2</v>
          </cell>
          <cell r="J9">
            <v>6.7900000000000002E-2</v>
          </cell>
          <cell r="K9">
            <v>7.0199999999999999E-2</v>
          </cell>
          <cell r="L9">
            <v>6.6199999999999995E-2</v>
          </cell>
          <cell r="M9">
            <v>8.7900000000000006E-2</v>
          </cell>
          <cell r="N9">
            <v>0.1024</v>
          </cell>
          <cell r="O9">
            <v>6.0499999999999998E-2</v>
          </cell>
          <cell r="P9">
            <v>4.8800000000000003E-2</v>
          </cell>
          <cell r="Q9">
            <v>7.6999999999999999E-2</v>
          </cell>
          <cell r="R9">
            <v>4.7500000000000001E-2</v>
          </cell>
          <cell r="S9">
            <v>60.292383029999996</v>
          </cell>
          <cell r="T9">
            <v>3.1600798481129642E-2</v>
          </cell>
          <cell r="U9">
            <v>437</v>
          </cell>
          <cell r="V9">
            <v>337</v>
          </cell>
          <cell r="W9">
            <v>0.13649250708788985</v>
          </cell>
          <cell r="X9">
            <v>140.81681097000001</v>
          </cell>
          <cell r="Y9">
            <v>6.0979376177437296E-2</v>
          </cell>
          <cell r="Z9">
            <v>198.47135882999999</v>
          </cell>
          <cell r="AA9">
            <v>6.4837132691783914E-2</v>
          </cell>
          <cell r="AB9">
            <v>176.39215267000003</v>
          </cell>
          <cell r="AC9">
            <v>7.3010828300411001E-2</v>
          </cell>
          <cell r="AD9">
            <v>128</v>
          </cell>
          <cell r="AE9">
            <v>4.3184885290148446E-2</v>
          </cell>
          <cell r="AF9">
            <v>225.84870496999997</v>
          </cell>
          <cell r="AG9">
            <v>7.500949388668196E-2</v>
          </cell>
          <cell r="AH9">
            <v>387.49735298999997</v>
          </cell>
          <cell r="AI9">
            <v>0.1059992315073905</v>
          </cell>
          <cell r="AJ9">
            <v>320.41891847999989</v>
          </cell>
          <cell r="AK9">
            <v>7.9658439205539999E-2</v>
          </cell>
          <cell r="AL9">
            <v>298</v>
          </cell>
          <cell r="AM9">
            <v>7.2949816401468789E-2</v>
          </cell>
          <cell r="AN9">
            <v>265.16316633999992</v>
          </cell>
          <cell r="AO9">
            <v>6.4910890758001466E-2</v>
          </cell>
          <cell r="AP9">
            <v>521.10606331999986</v>
          </cell>
          <cell r="AQ9">
            <v>0.1122760122343202</v>
          </cell>
          <cell r="AR9">
            <v>396.6360473900001</v>
          </cell>
          <cell r="AS9">
            <v>8.7237070187969737E-2</v>
          </cell>
          <cell r="AT9">
            <v>368</v>
          </cell>
          <cell r="AU9">
            <v>7.514804982642434E-2</v>
          </cell>
          <cell r="AV9">
            <v>443.77493489</v>
          </cell>
          <cell r="AW9">
            <v>8.7352877531627723E-2</v>
          </cell>
          <cell r="AX9">
            <v>520</v>
          </cell>
          <cell r="AY9">
            <v>824.16032282999993</v>
          </cell>
          <cell r="AZ9">
            <v>0.13089202741517808</v>
          </cell>
          <cell r="BA9">
            <v>1012.4975487800002</v>
          </cell>
          <cell r="BB9">
            <v>0.15887332181581024</v>
          </cell>
          <cell r="BC9">
            <v>683.71435772000007</v>
          </cell>
          <cell r="BD9">
            <v>9.6511622594612476E-2</v>
          </cell>
          <cell r="BE9">
            <v>778</v>
          </cell>
          <cell r="BF9">
            <v>1525.1853912400006</v>
          </cell>
          <cell r="BG9">
            <v>1916.9266347</v>
          </cell>
          <cell r="BH9">
            <v>1325.4580897200001</v>
          </cell>
          <cell r="BI9">
            <v>1344.9184058400001</v>
          </cell>
          <cell r="BJ9">
            <v>1073.9190451500001</v>
          </cell>
          <cell r="BK9">
            <v>1337</v>
          </cell>
          <cell r="BL9">
            <v>1271.0289656499999</v>
          </cell>
          <cell r="BM9">
            <v>1184.9905987100001</v>
          </cell>
          <cell r="BN9">
            <v>1362</v>
          </cell>
          <cell r="BO9">
            <v>1300.52062411</v>
          </cell>
          <cell r="BP9">
            <v>1043.04891905</v>
          </cell>
          <cell r="BQ9">
            <v>1221</v>
          </cell>
          <cell r="BR9">
            <v>1331</v>
          </cell>
          <cell r="BS9">
            <v>2028.3422725</v>
          </cell>
          <cell r="BT9">
            <v>2060</v>
          </cell>
          <cell r="BU9">
            <v>2210</v>
          </cell>
          <cell r="BV9">
            <v>1758</v>
          </cell>
          <cell r="BW9">
            <v>2221</v>
          </cell>
        </row>
        <row r="10">
          <cell r="A10" t="str">
            <v>SME</v>
          </cell>
          <cell r="BN10">
            <v>26</v>
          </cell>
          <cell r="BO10">
            <v>57</v>
          </cell>
          <cell r="BP10">
            <v>70.93232064</v>
          </cell>
          <cell r="BQ10">
            <v>21</v>
          </cell>
          <cell r="BR10">
            <v>86</v>
          </cell>
          <cell r="BS10">
            <v>57.234755669999998</v>
          </cell>
          <cell r="BT10">
            <v>37</v>
          </cell>
          <cell r="BU10">
            <v>0</v>
          </cell>
          <cell r="BV10">
            <v>0</v>
          </cell>
          <cell r="BW10">
            <v>0</v>
          </cell>
        </row>
        <row r="11">
          <cell r="A11" t="str">
            <v>China Desk *</v>
          </cell>
          <cell r="BJ11">
            <v>182.75513591000001</v>
          </cell>
          <cell r="BK11">
            <v>121</v>
          </cell>
          <cell r="BL11">
            <v>86.257057160000002</v>
          </cell>
          <cell r="BN11">
            <v>84</v>
          </cell>
          <cell r="BO11">
            <v>15</v>
          </cell>
          <cell r="BP11">
            <v>23.653505590000005</v>
          </cell>
          <cell r="BQ11">
            <v>27</v>
          </cell>
          <cell r="BR11">
            <v>11</v>
          </cell>
          <cell r="BS11">
            <v>11.9006752</v>
          </cell>
          <cell r="BT11">
            <v>12</v>
          </cell>
          <cell r="BU11">
            <v>12</v>
          </cell>
          <cell r="BV11">
            <v>65</v>
          </cell>
          <cell r="BW11">
            <v>65</v>
          </cell>
        </row>
        <row r="12">
          <cell r="A12" t="str">
            <v>Large Corporate *</v>
          </cell>
          <cell r="BE12">
            <v>151</v>
          </cell>
          <cell r="BG12">
            <v>254.44262638000004</v>
          </cell>
          <cell r="BH12">
            <v>217.24120623000002</v>
          </cell>
          <cell r="BI12">
            <v>205.96401326</v>
          </cell>
          <cell r="BJ12">
            <v>23.163909240000002</v>
          </cell>
          <cell r="BK12">
            <v>120</v>
          </cell>
          <cell r="BL12">
            <v>165.77190849000002</v>
          </cell>
          <cell r="BM12">
            <v>124.99059871</v>
          </cell>
          <cell r="BN12">
            <v>24</v>
          </cell>
          <cell r="BO12">
            <v>60</v>
          </cell>
          <cell r="BP12">
            <v>81.212946939999995</v>
          </cell>
          <cell r="BQ12">
            <v>90</v>
          </cell>
          <cell r="BR12">
            <v>147</v>
          </cell>
          <cell r="BS12">
            <v>662.95491120000008</v>
          </cell>
          <cell r="BT12">
            <v>842</v>
          </cell>
          <cell r="BU12">
            <v>1014</v>
          </cell>
          <cell r="BV12">
            <v>577</v>
          </cell>
          <cell r="BW12">
            <v>577</v>
          </cell>
        </row>
        <row r="13">
          <cell r="A13" t="str">
            <v>Outros</v>
          </cell>
          <cell r="BE13">
            <v>151</v>
          </cell>
          <cell r="BG13">
            <v>254.44262638000004</v>
          </cell>
          <cell r="BH13">
            <v>217.24120623000002</v>
          </cell>
          <cell r="BI13">
            <v>205.96401326</v>
          </cell>
          <cell r="BJ13">
            <v>205.91904515000002</v>
          </cell>
          <cell r="BK13">
            <v>241</v>
          </cell>
          <cell r="BL13">
            <v>252.02896565000003</v>
          </cell>
          <cell r="BM13">
            <v>124.99059871</v>
          </cell>
          <cell r="BN13">
            <v>134</v>
          </cell>
          <cell r="BO13">
            <v>132</v>
          </cell>
          <cell r="BP13">
            <v>175.79877317</v>
          </cell>
          <cell r="BQ13">
            <v>138</v>
          </cell>
          <cell r="BR13">
            <v>244</v>
          </cell>
          <cell r="BS13">
            <v>732.09034207000013</v>
          </cell>
          <cell r="BT13">
            <v>891</v>
          </cell>
          <cell r="BU13">
            <v>1026</v>
          </cell>
          <cell r="BV13">
            <v>642</v>
          </cell>
          <cell r="BW13">
            <v>642</v>
          </cell>
        </row>
        <row r="14">
          <cell r="A14" t="str">
            <v>Total</v>
          </cell>
          <cell r="S14">
            <v>1907.9385942100002</v>
          </cell>
          <cell r="T14">
            <v>0.99999999999999989</v>
          </cell>
          <cell r="U14">
            <v>2352</v>
          </cell>
          <cell r="V14">
            <v>2469</v>
          </cell>
          <cell r="W14">
            <v>1</v>
          </cell>
          <cell r="X14">
            <v>2309.2530589399994</v>
          </cell>
          <cell r="Y14">
            <v>1</v>
          </cell>
          <cell r="Z14">
            <v>2652.0438676800004</v>
          </cell>
          <cell r="AA14">
            <v>1.0003770676692745</v>
          </cell>
          <cell r="AB14">
            <v>2415.9724903300003</v>
          </cell>
          <cell r="AC14">
            <v>1.0004139119977575</v>
          </cell>
          <cell r="AD14">
            <v>2964</v>
          </cell>
          <cell r="AE14">
            <v>1</v>
          </cell>
          <cell r="AF14">
            <v>3010.9349266000008</v>
          </cell>
          <cell r="AG14">
            <v>0.99966787724597939</v>
          </cell>
          <cell r="AH14">
            <v>3655.6619088599978</v>
          </cell>
          <cell r="AI14">
            <v>1.0002735482724967</v>
          </cell>
          <cell r="AJ14">
            <v>4022.4102012999988</v>
          </cell>
          <cell r="AK14">
            <v>1</v>
          </cell>
          <cell r="AL14">
            <v>4085</v>
          </cell>
          <cell r="AM14">
            <v>1</v>
          </cell>
          <cell r="AN14">
            <v>4085.03354743</v>
          </cell>
          <cell r="AO14">
            <v>1</v>
          </cell>
          <cell r="AP14">
            <v>4641.2947249359977</v>
          </cell>
          <cell r="AQ14">
            <v>0.99999999999999989</v>
          </cell>
          <cell r="AR14">
            <v>4546.6456694999997</v>
          </cell>
          <cell r="AS14">
            <v>0.99999999999999989</v>
          </cell>
          <cell r="AT14">
            <v>4897</v>
          </cell>
          <cell r="AU14">
            <v>0.99989003620769867</v>
          </cell>
          <cell r="AV14">
            <v>5080.2554813300003</v>
          </cell>
          <cell r="AW14">
            <v>0.99980315950572285</v>
          </cell>
          <cell r="AX14">
            <v>5749.6249393600001</v>
          </cell>
          <cell r="AY14">
            <v>6296.4898558399991</v>
          </cell>
          <cell r="AZ14">
            <v>1</v>
          </cell>
          <cell r="BA14">
            <v>6372.9865858400008</v>
          </cell>
          <cell r="BB14">
            <v>1</v>
          </cell>
          <cell r="BC14">
            <v>7084.2696386100006</v>
          </cell>
          <cell r="BD14">
            <v>0.99999999999999989</v>
          </cell>
          <cell r="BE14">
            <v>7578.4032378499996</v>
          </cell>
          <cell r="BF14">
            <v>9112.4984083599993</v>
          </cell>
          <cell r="BG14">
            <v>10549.31897144</v>
          </cell>
          <cell r="BH14">
            <v>9814.3337061599996</v>
          </cell>
          <cell r="BI14">
            <v>10150.046867360001</v>
          </cell>
          <cell r="BJ14">
            <v>10189.91904515</v>
          </cell>
          <cell r="BK14">
            <v>11008</v>
          </cell>
          <cell r="BL14">
            <v>11793.028965649999</v>
          </cell>
          <cell r="BM14">
            <v>14374.990598709999</v>
          </cell>
          <cell r="BN14">
            <v>15525.892373770013</v>
          </cell>
          <cell r="BO14">
            <v>16232.52062411</v>
          </cell>
          <cell r="BP14">
            <v>17139.323566979983</v>
          </cell>
          <cell r="BQ14">
            <v>16322</v>
          </cell>
          <cell r="BR14">
            <v>17399</v>
          </cell>
          <cell r="BS14">
            <v>19429.32726771001</v>
          </cell>
          <cell r="BT14">
            <v>19655</v>
          </cell>
          <cell r="BU14">
            <v>21443</v>
          </cell>
          <cell r="BV14">
            <v>20506</v>
          </cell>
          <cell r="BW14">
            <v>22958</v>
          </cell>
        </row>
        <row r="15">
          <cell r="S15">
            <v>1907.94259534</v>
          </cell>
        </row>
        <row r="16">
          <cell r="A16" t="str">
            <v>Check</v>
          </cell>
          <cell r="V16">
            <v>0</v>
          </cell>
          <cell r="AD16">
            <v>-101</v>
          </cell>
          <cell r="AF16">
            <v>-6.5073399999164394E-2</v>
          </cell>
          <cell r="AH16">
            <v>-0.33809114000223417</v>
          </cell>
          <cell r="AL16">
            <v>0</v>
          </cell>
          <cell r="AN16">
            <v>3.3547429999998712E-2</v>
          </cell>
          <cell r="AP16">
            <v>0.29472493599769223</v>
          </cell>
          <cell r="AT16">
            <v>0</v>
          </cell>
          <cell r="AV16">
            <v>0.25548133000029338</v>
          </cell>
          <cell r="AX16">
            <v>-0.37506063999990147</v>
          </cell>
          <cell r="BA16">
            <v>-1.3414159999229014E-2</v>
          </cell>
          <cell r="BC16">
            <v>0.26963861000058387</v>
          </cell>
          <cell r="BE16">
            <v>0.40323784999964118</v>
          </cell>
          <cell r="BF16">
            <v>0.49840835999930277</v>
          </cell>
          <cell r="BG16">
            <v>0.31897143999958644</v>
          </cell>
          <cell r="BH16">
            <v>0.33370615999956499</v>
          </cell>
          <cell r="BI16">
            <v>4.6867360000760527E-2</v>
          </cell>
          <cell r="BJ16">
            <v>-3.4542299999884563E-3</v>
          </cell>
          <cell r="BK16">
            <v>0</v>
          </cell>
          <cell r="BL16">
            <v>0.21938636000049883</v>
          </cell>
          <cell r="BM16">
            <v>-5.9265580001010676E-2</v>
          </cell>
          <cell r="BN16">
            <v>-0.10762622998663574</v>
          </cell>
          <cell r="BO16">
            <v>-0.12904451999929734</v>
          </cell>
          <cell r="BP16">
            <v>0.32356697998329764</v>
          </cell>
          <cell r="BQ16">
            <v>0</v>
          </cell>
          <cell r="BR16">
            <v>0.13415511999846785</v>
          </cell>
          <cell r="BS16">
            <v>0</v>
          </cell>
          <cell r="BT16">
            <v>-0.38072981999721378</v>
          </cell>
          <cell r="BU16">
            <v>0.13415294000151334</v>
          </cell>
          <cell r="BV16">
            <v>-2452.1920598299948</v>
          </cell>
          <cell r="BW16">
            <v>-0.1920598299948324</v>
          </cell>
        </row>
        <row r="17">
          <cell r="S17">
            <v>4.0011299997786409E-3</v>
          </cell>
        </row>
        <row r="23">
          <cell r="Z23" t="str">
            <v>Jun/16</v>
          </cell>
        </row>
        <row r="24">
          <cell r="Z24">
            <v>1454.7113489699996</v>
          </cell>
        </row>
        <row r="37">
          <cell r="Z37">
            <v>877.96312078000017</v>
          </cell>
        </row>
        <row r="38">
          <cell r="Z38">
            <v>121.44578673000001</v>
          </cell>
        </row>
        <row r="39">
          <cell r="Z39">
            <v>198.47135882999999</v>
          </cell>
        </row>
      </sheetData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FD29A-0D16-48FA-82A7-6CA5DD99DADB}">
  <sheetPr codeName="Sheet1"/>
  <dimension ref="B9:F18"/>
  <sheetViews>
    <sheetView showGridLines="0" tabSelected="1" workbookViewId="0">
      <selection activeCell="B11" sqref="B11"/>
    </sheetView>
  </sheetViews>
  <sheetFormatPr defaultRowHeight="15"/>
  <cols>
    <col min="2" max="2" width="4" customWidth="1"/>
    <col min="6" max="6" width="7.85546875" customWidth="1"/>
  </cols>
  <sheetData>
    <row r="9" spans="2:6" ht="20.25" thickBot="1">
      <c r="B9" s="13"/>
      <c r="C9" s="14" t="s">
        <v>129</v>
      </c>
      <c r="D9" s="13"/>
      <c r="E9" s="13"/>
      <c r="F9" s="13"/>
    </row>
    <row r="10" spans="2:6" ht="16.5" thickTop="1" thickBot="1"/>
    <row r="11" spans="2:6">
      <c r="B11" s="15"/>
      <c r="C11" s="96" t="s">
        <v>150</v>
      </c>
      <c r="D11" s="96"/>
      <c r="E11" s="96"/>
      <c r="F11" s="16"/>
    </row>
    <row r="12" spans="2:6">
      <c r="B12" s="17" t="s">
        <v>130</v>
      </c>
      <c r="C12" s="97" t="s">
        <v>151</v>
      </c>
      <c r="D12" s="97"/>
      <c r="E12" s="97"/>
      <c r="F12" s="18"/>
    </row>
    <row r="13" spans="2:6">
      <c r="B13" s="17" t="s">
        <v>131</v>
      </c>
      <c r="C13" s="97" t="s">
        <v>133</v>
      </c>
      <c r="D13" s="97"/>
      <c r="E13" s="97"/>
      <c r="F13" s="18"/>
    </row>
    <row r="14" spans="2:6">
      <c r="B14" s="17" t="s">
        <v>132</v>
      </c>
      <c r="C14" s="97" t="s">
        <v>134</v>
      </c>
      <c r="D14" s="97"/>
      <c r="E14" s="97"/>
      <c r="F14" s="18"/>
    </row>
    <row r="15" spans="2:6">
      <c r="B15" s="17" t="s">
        <v>194</v>
      </c>
      <c r="C15" s="98" t="s">
        <v>3</v>
      </c>
      <c r="D15" s="98"/>
      <c r="E15" s="98"/>
      <c r="F15" s="18"/>
    </row>
    <row r="16" spans="2:6" ht="15.75" thickBot="1">
      <c r="B16" s="19" t="s">
        <v>196</v>
      </c>
      <c r="C16" s="61" t="s">
        <v>195</v>
      </c>
      <c r="D16" s="55"/>
      <c r="E16" s="55"/>
      <c r="F16" s="20"/>
    </row>
    <row r="18" spans="2:2">
      <c r="B18" t="s">
        <v>209</v>
      </c>
    </row>
  </sheetData>
  <sheetProtection algorithmName="SHA-512" hashValue="ON40bZn55jF+CfTyooAGlFXT2qlaI+4IZJkKLkcEw6yybfq2+W97yDH2MYzf94JxrSRox/hVnZbaCjGEeQvqcg==" saltValue="zNW3OyPmX19ZJcub12tozQ==" spinCount="100000" sheet="1" objects="1" scenarios="1"/>
  <mergeCells count="5">
    <mergeCell ref="C11:E11"/>
    <mergeCell ref="C13:E13"/>
    <mergeCell ref="C12:E12"/>
    <mergeCell ref="C14:E14"/>
    <mergeCell ref="C15:E15"/>
  </mergeCells>
  <hyperlinks>
    <hyperlink ref="C12:E12" location="'Balanço Patrimonial'!A1" display="Balanço Patrimonial1" xr:uid="{A70A6CF2-A372-461F-9969-1F444C07EC58}"/>
    <hyperlink ref="C13:E13" location="'DRE Contábil (Trimestral)'!A1" display="DRE Contábil (Trimestral)" xr:uid="{57F22C35-8A7B-4EFA-8279-61FD61D7B53B}"/>
    <hyperlink ref="C14:E14" location="'Destaques Financeiros'!A1" display="Destaques Financeiros" xr:uid="{668514DE-776C-465F-A599-60CF610CF23E}"/>
    <hyperlink ref="C15:E15" location="'Carteira Crédito Exp.'!A1" display="Carteira de Crédito Expandida" xr:uid="{7388DEED-DB48-451B-8705-6260B45633AE}"/>
    <hyperlink ref="C16" location="Captação!A1" display="Captação" xr:uid="{92586D32-9E8A-41F8-BB29-34BDBFC95D24}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C632-2DDA-465E-9A66-CDDC2AC33966}">
  <sheetPr>
    <tabColor rgb="FF003B77"/>
  </sheetPr>
  <dimension ref="A9:AN125"/>
  <sheetViews>
    <sheetView showGridLines="0" zoomScale="115" zoomScaleNormal="115" workbookViewId="0">
      <pane xSplit="1" ySplit="9" topLeftCell="B10" activePane="bottomRight" state="frozen"/>
      <selection activeCell="AM17" sqref="AM17"/>
      <selection pane="topRight" activeCell="AM17" sqref="AM17"/>
      <selection pane="bottomLeft" activeCell="AM17" sqref="AM17"/>
      <selection pane="bottomRight" activeCell="D9" sqref="D9"/>
    </sheetView>
  </sheetViews>
  <sheetFormatPr defaultRowHeight="15"/>
  <cols>
    <col min="1" max="1" width="71.140625" bestFit="1" customWidth="1"/>
    <col min="2" max="5" width="13.140625" bestFit="1" customWidth="1"/>
    <col min="6" max="6" width="12.42578125" customWidth="1"/>
  </cols>
  <sheetData>
    <row r="9" spans="1:40" ht="17.25">
      <c r="A9" s="2" t="s">
        <v>143</v>
      </c>
      <c r="B9" s="4">
        <v>45717</v>
      </c>
      <c r="C9" s="4">
        <v>45809</v>
      </c>
      <c r="D9" s="4">
        <v>45901</v>
      </c>
      <c r="E9" s="4">
        <v>45992</v>
      </c>
      <c r="F9" s="4">
        <v>46082</v>
      </c>
    </row>
    <row r="10" spans="1:40">
      <c r="A10" s="21" t="s">
        <v>34</v>
      </c>
    </row>
    <row r="11" spans="1:40">
      <c r="A11" s="21"/>
    </row>
    <row r="12" spans="1:40">
      <c r="A12" s="23" t="s">
        <v>225</v>
      </c>
      <c r="B12" s="22">
        <f>B13+B18+B29+B36+B72</f>
        <v>29612666</v>
      </c>
      <c r="C12" s="22">
        <f>C13+C18+C29+C36+C72</f>
        <v>29293864</v>
      </c>
      <c r="D12" s="22">
        <v>27571847</v>
      </c>
      <c r="E12" s="22">
        <v>31991396</v>
      </c>
      <c r="F12" s="22">
        <v>32715510</v>
      </c>
    </row>
    <row r="13" spans="1:40" ht="15.75" thickBot="1">
      <c r="A13" s="73" t="s">
        <v>35</v>
      </c>
      <c r="B13" s="74">
        <v>636345</v>
      </c>
      <c r="C13" s="74">
        <v>195256</v>
      </c>
      <c r="D13" s="74">
        <v>6284</v>
      </c>
      <c r="E13" s="74">
        <v>228272</v>
      </c>
      <c r="F13" s="74">
        <v>4800</v>
      </c>
    </row>
    <row r="14" spans="1:40" ht="15.75" thickTop="1">
      <c r="A14" s="29" t="s">
        <v>36</v>
      </c>
      <c r="B14" s="28">
        <v>4</v>
      </c>
      <c r="C14" s="28">
        <v>4</v>
      </c>
      <c r="D14" s="28">
        <v>4</v>
      </c>
      <c r="E14" s="28">
        <v>4</v>
      </c>
      <c r="F14" s="28">
        <v>4</v>
      </c>
    </row>
    <row r="15" spans="1:40">
      <c r="A15" s="29" t="s">
        <v>37</v>
      </c>
      <c r="B15" s="28">
        <v>86</v>
      </c>
      <c r="C15" s="28">
        <v>552</v>
      </c>
      <c r="D15" s="28">
        <v>174</v>
      </c>
      <c r="E15" s="28">
        <v>74</v>
      </c>
      <c r="F15" s="28">
        <v>14</v>
      </c>
      <c r="AN15" t="s">
        <v>273</v>
      </c>
    </row>
    <row r="16" spans="1:40">
      <c r="A16" s="29" t="s">
        <v>38</v>
      </c>
      <c r="B16" s="28">
        <v>636255</v>
      </c>
      <c r="C16" s="28">
        <v>194700</v>
      </c>
      <c r="D16" s="28">
        <v>6106</v>
      </c>
      <c r="E16" s="28">
        <v>228194</v>
      </c>
      <c r="F16" s="28">
        <v>4782</v>
      </c>
    </row>
    <row r="17" spans="1:39">
      <c r="A17" s="29"/>
      <c r="B17" s="28"/>
      <c r="C17" s="28"/>
      <c r="D17" s="28"/>
      <c r="E17" s="28"/>
      <c r="F17" s="28"/>
    </row>
    <row r="18" spans="1:39" ht="15.75" thickBot="1">
      <c r="A18" s="73" t="s">
        <v>226</v>
      </c>
      <c r="B18" s="74">
        <v>2851160</v>
      </c>
      <c r="C18" s="74">
        <v>3161332</v>
      </c>
      <c r="D18" s="74">
        <v>2469246</v>
      </c>
      <c r="E18" s="74">
        <v>2880938</v>
      </c>
      <c r="F18" s="74">
        <v>2621026</v>
      </c>
    </row>
    <row r="19" spans="1:39" ht="15.75" thickTop="1">
      <c r="A19" s="24" t="s">
        <v>43</v>
      </c>
      <c r="B19" s="26">
        <v>2851160</v>
      </c>
      <c r="C19" s="26">
        <v>3161332</v>
      </c>
      <c r="D19" s="26">
        <v>2469246</v>
      </c>
      <c r="E19" s="26">
        <v>2859575</v>
      </c>
      <c r="F19" s="26">
        <v>2574959</v>
      </c>
    </row>
    <row r="20" spans="1:39">
      <c r="A20" s="27" t="s">
        <v>227</v>
      </c>
      <c r="B20" s="28">
        <v>593127</v>
      </c>
      <c r="C20" s="28">
        <v>340998</v>
      </c>
      <c r="D20" s="28">
        <v>1068732</v>
      </c>
      <c r="E20" s="28">
        <v>947818</v>
      </c>
      <c r="F20" s="28">
        <v>611541</v>
      </c>
    </row>
    <row r="21" spans="1:39">
      <c r="A21" s="27" t="s">
        <v>228</v>
      </c>
      <c r="B21" s="28">
        <v>177429</v>
      </c>
      <c r="C21" s="28">
        <v>54319</v>
      </c>
      <c r="D21" s="28">
        <v>105401</v>
      </c>
      <c r="E21" s="28">
        <v>597203</v>
      </c>
      <c r="F21" s="28">
        <v>89744</v>
      </c>
    </row>
    <row r="22" spans="1:39">
      <c r="A22" s="27" t="s">
        <v>229</v>
      </c>
      <c r="B22" s="28">
        <v>1620734</v>
      </c>
      <c r="C22" s="28">
        <v>1888003</v>
      </c>
      <c r="D22" s="28">
        <v>738903</v>
      </c>
      <c r="E22" s="28">
        <v>643003</v>
      </c>
      <c r="F22" s="28">
        <v>1179376</v>
      </c>
    </row>
    <row r="23" spans="1:39">
      <c r="A23" s="27" t="s">
        <v>230</v>
      </c>
      <c r="B23" s="28">
        <v>459870</v>
      </c>
      <c r="C23" s="28">
        <v>878012</v>
      </c>
      <c r="D23" s="28">
        <v>556210</v>
      </c>
      <c r="E23" s="28">
        <v>671551</v>
      </c>
      <c r="F23" s="28">
        <v>694298</v>
      </c>
    </row>
    <row r="24" spans="1:39" hidden="1">
      <c r="A24" s="27" t="s">
        <v>266</v>
      </c>
      <c r="B24" s="28">
        <v>0</v>
      </c>
      <c r="C24" s="28">
        <v>0</v>
      </c>
      <c r="D24" s="28"/>
      <c r="E24" s="28"/>
      <c r="F24" s="28">
        <v>694298</v>
      </c>
      <c r="AM24">
        <v>343</v>
      </c>
    </row>
    <row r="25" spans="1:39">
      <c r="A25" s="27"/>
      <c r="B25" s="28"/>
      <c r="C25" s="28"/>
      <c r="D25" s="28"/>
      <c r="E25" s="28"/>
      <c r="F25" s="28"/>
    </row>
    <row r="26" spans="1:39">
      <c r="A26" s="24" t="s">
        <v>284</v>
      </c>
      <c r="B26" s="26">
        <v>0</v>
      </c>
      <c r="C26" s="26">
        <v>0</v>
      </c>
      <c r="D26" s="26">
        <v>0</v>
      </c>
      <c r="E26" s="26">
        <v>21363</v>
      </c>
      <c r="F26" s="26">
        <v>46067</v>
      </c>
    </row>
    <row r="27" spans="1:39">
      <c r="A27" s="27" t="s">
        <v>285</v>
      </c>
      <c r="B27" s="28">
        <v>0</v>
      </c>
      <c r="C27" s="28">
        <v>0</v>
      </c>
      <c r="D27" s="28">
        <v>0</v>
      </c>
      <c r="E27" s="28">
        <v>21363</v>
      </c>
      <c r="F27" s="28">
        <v>46067</v>
      </c>
    </row>
    <row r="28" spans="1:39">
      <c r="A28" s="27"/>
      <c r="B28" s="28"/>
      <c r="C28" s="28"/>
      <c r="D28" s="28"/>
      <c r="E28" s="28"/>
      <c r="F28" s="28"/>
    </row>
    <row r="29" spans="1:39" ht="15.75" thickBot="1">
      <c r="A29" s="73" t="s">
        <v>231</v>
      </c>
      <c r="B29" s="74">
        <v>6120700</v>
      </c>
      <c r="C29" s="74">
        <v>3708798</v>
      </c>
      <c r="D29" s="74">
        <v>4086039</v>
      </c>
      <c r="E29" s="74">
        <v>5689087</v>
      </c>
      <c r="F29" s="74">
        <v>5383489</v>
      </c>
    </row>
    <row r="30" spans="1:39" ht="15.75" thickTop="1">
      <c r="A30" s="24" t="s">
        <v>43</v>
      </c>
      <c r="B30" s="26">
        <v>6120700</v>
      </c>
      <c r="C30" s="26">
        <v>3708798</v>
      </c>
      <c r="D30" s="26">
        <v>4086039</v>
      </c>
      <c r="E30" s="26">
        <v>5689087</v>
      </c>
      <c r="F30" s="26">
        <v>5383489</v>
      </c>
    </row>
    <row r="31" spans="1:39">
      <c r="A31" s="29" t="s">
        <v>227</v>
      </c>
      <c r="B31" s="28">
        <v>4340856</v>
      </c>
      <c r="C31" s="28">
        <v>1451392</v>
      </c>
      <c r="D31" s="28">
        <v>2231446</v>
      </c>
      <c r="E31" s="28">
        <v>3011795</v>
      </c>
      <c r="F31" s="28">
        <v>3608659</v>
      </c>
    </row>
    <row r="32" spans="1:39">
      <c r="A32" s="29" t="s">
        <v>228</v>
      </c>
      <c r="B32" s="28">
        <v>1460568</v>
      </c>
      <c r="C32" s="28">
        <v>1349097</v>
      </c>
      <c r="D32" s="28">
        <v>1128599</v>
      </c>
      <c r="E32" s="28">
        <v>1990225</v>
      </c>
      <c r="F32" s="28">
        <v>1409119</v>
      </c>
    </row>
    <row r="33" spans="1:27">
      <c r="A33" s="29" t="s">
        <v>229</v>
      </c>
      <c r="B33" s="28">
        <v>334764</v>
      </c>
      <c r="C33" s="28">
        <v>917763</v>
      </c>
      <c r="D33" s="28">
        <v>735929</v>
      </c>
      <c r="E33" s="28">
        <v>704707</v>
      </c>
      <c r="F33" s="28">
        <v>384646</v>
      </c>
    </row>
    <row r="34" spans="1:27" ht="15" customHeight="1">
      <c r="A34" s="29" t="s">
        <v>266</v>
      </c>
      <c r="B34" s="28">
        <v>-15488</v>
      </c>
      <c r="C34" s="28">
        <v>-9454</v>
      </c>
      <c r="D34" s="28">
        <v>-9935</v>
      </c>
      <c r="E34" s="28">
        <v>-17640</v>
      </c>
      <c r="F34" s="28">
        <v>-18935</v>
      </c>
      <c r="Y34" s="76" t="s">
        <v>274</v>
      </c>
      <c r="Z34" s="76" t="s">
        <v>275</v>
      </c>
      <c r="AA34" s="76" t="s">
        <v>276</v>
      </c>
    </row>
    <row r="35" spans="1:27" ht="15" customHeight="1">
      <c r="A35" s="29"/>
      <c r="B35" s="28"/>
      <c r="C35" s="28"/>
      <c r="D35" s="28"/>
      <c r="E35" s="28"/>
      <c r="F35" s="28"/>
      <c r="Y35" s="77" t="s">
        <v>277</v>
      </c>
      <c r="Z35" s="77" t="s">
        <v>278</v>
      </c>
      <c r="AA35" s="78"/>
    </row>
    <row r="36" spans="1:27" ht="15" customHeight="1" thickBot="1">
      <c r="A36" s="73" t="s">
        <v>232</v>
      </c>
      <c r="B36" s="74">
        <v>19987722</v>
      </c>
      <c r="C36" s="74">
        <v>22207454</v>
      </c>
      <c r="D36" s="74">
        <v>20970567</v>
      </c>
      <c r="E36" s="74">
        <v>23153021</v>
      </c>
      <c r="F36" s="74">
        <v>24594707</v>
      </c>
      <c r="Y36" s="79" t="s">
        <v>279</v>
      </c>
      <c r="Z36" s="79" t="s">
        <v>278</v>
      </c>
      <c r="AA36" s="80"/>
    </row>
    <row r="37" spans="1:27" ht="15" customHeight="1" thickTop="1">
      <c r="A37" s="24" t="s">
        <v>39</v>
      </c>
      <c r="B37" s="26">
        <v>4212687</v>
      </c>
      <c r="C37" s="26">
        <v>3950209</v>
      </c>
      <c r="D37" s="26">
        <v>3966155</v>
      </c>
      <c r="E37" s="26">
        <v>4090747</v>
      </c>
      <c r="F37" s="26">
        <v>5592962</v>
      </c>
      <c r="Y37" s="77" t="s">
        <v>279</v>
      </c>
      <c r="Z37" s="77" t="s">
        <v>280</v>
      </c>
      <c r="AA37" s="78">
        <v>59</v>
      </c>
    </row>
    <row r="38" spans="1:27" ht="15" customHeight="1">
      <c r="A38" s="29" t="s">
        <v>40</v>
      </c>
      <c r="B38" s="28">
        <v>3015303</v>
      </c>
      <c r="C38" s="28">
        <v>1877503</v>
      </c>
      <c r="D38" s="28">
        <v>2057741</v>
      </c>
      <c r="E38" s="28">
        <v>1695820</v>
      </c>
      <c r="F38" s="28">
        <v>1906169</v>
      </c>
      <c r="Y38" s="79" t="s">
        <v>277</v>
      </c>
      <c r="Z38" s="79" t="s">
        <v>280</v>
      </c>
      <c r="AA38" s="80">
        <v>257</v>
      </c>
    </row>
    <row r="39" spans="1:27" ht="15" customHeight="1">
      <c r="A39" s="29" t="s">
        <v>68</v>
      </c>
      <c r="B39" s="28">
        <v>748317</v>
      </c>
      <c r="C39" s="28">
        <v>1628719</v>
      </c>
      <c r="D39" s="28">
        <v>1174339</v>
      </c>
      <c r="E39" s="28">
        <v>1854506</v>
      </c>
      <c r="F39" s="28">
        <v>2044155</v>
      </c>
      <c r="Y39" s="77" t="s">
        <v>277</v>
      </c>
      <c r="Z39" s="77" t="s">
        <v>281</v>
      </c>
      <c r="AA39" s="78">
        <v>12</v>
      </c>
    </row>
    <row r="40" spans="1:27" ht="15" customHeight="1">
      <c r="A40" s="29" t="s">
        <v>42</v>
      </c>
      <c r="B40" s="28">
        <v>449157</v>
      </c>
      <c r="C40" s="28">
        <v>444101</v>
      </c>
      <c r="D40" s="28">
        <v>734170</v>
      </c>
      <c r="E40" s="28">
        <v>540850</v>
      </c>
      <c r="F40" s="28">
        <v>1642864</v>
      </c>
      <c r="Y40" s="79" t="s">
        <v>277</v>
      </c>
      <c r="Z40" s="79" t="s">
        <v>282</v>
      </c>
      <c r="AA40" s="80">
        <v>3</v>
      </c>
    </row>
    <row r="41" spans="1:27" ht="15" customHeight="1">
      <c r="A41" s="29" t="s">
        <v>253</v>
      </c>
      <c r="B41" s="28">
        <v>-16</v>
      </c>
      <c r="C41" s="28">
        <v>-18</v>
      </c>
      <c r="D41" s="28">
        <v>-8</v>
      </c>
      <c r="E41" s="28">
        <v>-6</v>
      </c>
      <c r="F41" s="28">
        <v>-21</v>
      </c>
      <c r="Y41" s="77" t="s">
        <v>279</v>
      </c>
      <c r="Z41" s="77" t="s">
        <v>282</v>
      </c>
      <c r="AA41" s="78">
        <v>2</v>
      </c>
    </row>
    <row r="42" spans="1:27" ht="15" customHeight="1">
      <c r="A42" s="29" t="s">
        <v>254</v>
      </c>
      <c r="B42" s="28">
        <v>-31</v>
      </c>
      <c r="C42" s="28">
        <v>-54</v>
      </c>
      <c r="D42" s="28">
        <v>-31</v>
      </c>
      <c r="E42" s="28">
        <v>-382</v>
      </c>
      <c r="F42" s="28">
        <v>-82</v>
      </c>
      <c r="Y42" s="79" t="s">
        <v>279</v>
      </c>
      <c r="Z42" s="79" t="s">
        <v>281</v>
      </c>
      <c r="AA42" s="80">
        <v>1</v>
      </c>
    </row>
    <row r="43" spans="1:27" ht="15" customHeight="1">
      <c r="A43" s="29" t="s">
        <v>255</v>
      </c>
      <c r="B43" s="28">
        <v>-43</v>
      </c>
      <c r="C43" s="28">
        <v>-42</v>
      </c>
      <c r="D43" s="28">
        <v>-56</v>
      </c>
      <c r="E43" s="28">
        <v>-41</v>
      </c>
      <c r="F43" s="28">
        <v>-123</v>
      </c>
      <c r="Y43" s="77" t="s">
        <v>283</v>
      </c>
      <c r="Z43" s="77" t="s">
        <v>281</v>
      </c>
      <c r="AA43" s="78">
        <v>1</v>
      </c>
    </row>
    <row r="44" spans="1:27" ht="15" customHeight="1">
      <c r="A44" s="29"/>
      <c r="Y44" s="79" t="s">
        <v>283</v>
      </c>
      <c r="Z44" s="79" t="s">
        <v>278</v>
      </c>
      <c r="AA44" s="80"/>
    </row>
    <row r="45" spans="1:27" ht="15" customHeight="1">
      <c r="A45" s="24" t="s">
        <v>43</v>
      </c>
      <c r="B45" s="26">
        <v>3258957</v>
      </c>
      <c r="C45" s="26">
        <v>3039083</v>
      </c>
      <c r="D45" s="26">
        <v>2211587</v>
      </c>
      <c r="E45" s="26">
        <v>1956682</v>
      </c>
      <c r="F45" s="26">
        <v>1888084</v>
      </c>
      <c r="Y45" s="77" t="s">
        <v>283</v>
      </c>
      <c r="Z45" s="77" t="s">
        <v>280</v>
      </c>
      <c r="AA45" s="78">
        <v>5</v>
      </c>
    </row>
    <row r="46" spans="1:27" ht="15.75">
      <c r="A46" s="29" t="s">
        <v>44</v>
      </c>
      <c r="B46" s="28">
        <v>350930</v>
      </c>
      <c r="C46" s="28">
        <v>1097650</v>
      </c>
      <c r="D46" s="28">
        <v>947629</v>
      </c>
      <c r="E46" s="28">
        <v>427001</v>
      </c>
      <c r="F46" s="28">
        <v>354038</v>
      </c>
      <c r="Y46" s="81"/>
      <c r="Z46" s="81"/>
      <c r="AA46" s="81">
        <v>3</v>
      </c>
    </row>
    <row r="47" spans="1:27" ht="15.75">
      <c r="A47" s="29" t="s">
        <v>45</v>
      </c>
      <c r="B47" s="28">
        <v>1076114</v>
      </c>
      <c r="C47" s="28">
        <v>879772</v>
      </c>
      <c r="D47" s="28">
        <v>904752</v>
      </c>
      <c r="E47" s="28">
        <v>1361537</v>
      </c>
      <c r="F47" s="28">
        <v>826726</v>
      </c>
      <c r="Y47" s="81"/>
      <c r="Z47" s="81"/>
      <c r="AA47" s="82"/>
    </row>
    <row r="48" spans="1:27">
      <c r="A48" s="29" t="s">
        <v>46</v>
      </c>
      <c r="B48" s="28">
        <v>1831913</v>
      </c>
      <c r="C48" s="28">
        <v>1061661</v>
      </c>
      <c r="D48" s="28">
        <v>359206</v>
      </c>
      <c r="E48" s="28">
        <v>168144</v>
      </c>
      <c r="F48" s="28">
        <v>707320</v>
      </c>
    </row>
    <row r="49" spans="1:6">
      <c r="A49" s="29"/>
    </row>
    <row r="50" spans="1:6">
      <c r="A50" s="24" t="s">
        <v>5</v>
      </c>
      <c r="B50" s="26">
        <v>11863564</v>
      </c>
      <c r="C50" s="26">
        <v>11825184</v>
      </c>
      <c r="D50" s="26">
        <v>10820500</v>
      </c>
      <c r="E50" s="26">
        <v>11544020</v>
      </c>
      <c r="F50" s="26">
        <v>11091796</v>
      </c>
    </row>
    <row r="51" spans="1:6">
      <c r="A51" s="29" t="s">
        <v>52</v>
      </c>
      <c r="B51" s="28">
        <v>5298330</v>
      </c>
      <c r="C51" s="28">
        <v>4842620</v>
      </c>
      <c r="D51" s="28">
        <v>3990861</v>
      </c>
      <c r="E51" s="28">
        <v>4684779</v>
      </c>
      <c r="F51" s="28">
        <v>5437696</v>
      </c>
    </row>
    <row r="52" spans="1:6">
      <c r="A52" s="29" t="s">
        <v>53</v>
      </c>
      <c r="B52" s="28">
        <v>580309</v>
      </c>
      <c r="C52" s="28">
        <v>429948</v>
      </c>
      <c r="D52" s="28">
        <v>515987</v>
      </c>
      <c r="E52" s="28">
        <v>501846</v>
      </c>
      <c r="F52" s="28">
        <v>474560</v>
      </c>
    </row>
    <row r="53" spans="1:6">
      <c r="A53" s="29" t="s">
        <v>54</v>
      </c>
      <c r="B53" s="28">
        <v>6049891</v>
      </c>
      <c r="C53" s="28">
        <v>6638089</v>
      </c>
      <c r="D53" s="28">
        <v>6329779</v>
      </c>
      <c r="E53" s="28">
        <v>6256393</v>
      </c>
      <c r="F53" s="28">
        <v>5098324</v>
      </c>
    </row>
    <row r="54" spans="1:6">
      <c r="A54" s="29" t="s">
        <v>256</v>
      </c>
      <c r="B54" s="28">
        <v>0</v>
      </c>
      <c r="C54" s="28">
        <v>5250</v>
      </c>
      <c r="D54" s="28">
        <v>5390</v>
      </c>
      <c r="E54" s="28">
        <v>109567</v>
      </c>
      <c r="F54" s="28">
        <v>83546</v>
      </c>
    </row>
    <row r="55" spans="1:6">
      <c r="A55" s="29" t="s">
        <v>271</v>
      </c>
      <c r="B55" s="28">
        <v>0</v>
      </c>
      <c r="C55" s="28">
        <v>0</v>
      </c>
      <c r="D55" s="28">
        <v>79239</v>
      </c>
      <c r="E55" s="28">
        <v>93864</v>
      </c>
      <c r="F55" s="28">
        <v>108021</v>
      </c>
    </row>
    <row r="56" spans="1:6">
      <c r="A56" s="29" t="s">
        <v>233</v>
      </c>
      <c r="B56" s="28">
        <v>-64966</v>
      </c>
      <c r="C56" s="28">
        <v>-90723</v>
      </c>
      <c r="D56" s="28">
        <v>-100756</v>
      </c>
      <c r="E56" s="28">
        <v>-102429</v>
      </c>
      <c r="F56" s="28">
        <v>-110351</v>
      </c>
    </row>
    <row r="57" spans="1:6">
      <c r="A57" s="29"/>
      <c r="B57" s="28"/>
      <c r="C57" s="28"/>
      <c r="D57" s="28"/>
      <c r="E57" s="28"/>
      <c r="F57" s="28"/>
    </row>
    <row r="58" spans="1:6">
      <c r="A58" s="24" t="s">
        <v>58</v>
      </c>
      <c r="B58" s="26">
        <v>606099</v>
      </c>
      <c r="C58" s="26">
        <v>3333309</v>
      </c>
      <c r="D58" s="26">
        <v>3905860</v>
      </c>
      <c r="E58" s="26">
        <v>5023282</v>
      </c>
      <c r="F58" s="26">
        <v>5940513</v>
      </c>
    </row>
    <row r="59" spans="1:6">
      <c r="A59" s="29" t="s">
        <v>234</v>
      </c>
      <c r="B59" s="28">
        <v>954</v>
      </c>
      <c r="C59" s="28">
        <v>2736988</v>
      </c>
      <c r="D59" s="28">
        <v>3393582</v>
      </c>
      <c r="E59" s="28">
        <v>4537839</v>
      </c>
      <c r="F59" s="28">
        <v>5514214</v>
      </c>
    </row>
    <row r="60" spans="1:6">
      <c r="A60" s="29" t="s">
        <v>235</v>
      </c>
      <c r="B60" s="28">
        <v>302959</v>
      </c>
      <c r="C60" s="28">
        <v>276888</v>
      </c>
      <c r="D60" s="28">
        <v>173796</v>
      </c>
      <c r="E60" s="28">
        <v>187732</v>
      </c>
      <c r="F60" s="28">
        <v>145728</v>
      </c>
    </row>
    <row r="61" spans="1:6">
      <c r="A61" s="29" t="s">
        <v>60</v>
      </c>
      <c r="B61" s="28">
        <v>18337</v>
      </c>
      <c r="C61" s="28">
        <v>13934</v>
      </c>
      <c r="D61" s="28">
        <v>21737</v>
      </c>
      <c r="E61" s="28">
        <v>25956</v>
      </c>
      <c r="F61" s="28">
        <v>25699</v>
      </c>
    </row>
    <row r="62" spans="1:6">
      <c r="A62" s="29" t="s">
        <v>62</v>
      </c>
      <c r="B62" s="28">
        <v>289985</v>
      </c>
      <c r="C62" s="28">
        <v>98240</v>
      </c>
      <c r="D62" s="28">
        <v>133388</v>
      </c>
      <c r="E62" s="28">
        <v>140367</v>
      </c>
      <c r="F62" s="28">
        <v>109590</v>
      </c>
    </row>
    <row r="63" spans="1:6">
      <c r="A63" s="29" t="s">
        <v>63</v>
      </c>
      <c r="B63" s="28">
        <v>-4364</v>
      </c>
      <c r="C63" s="28">
        <v>227959</v>
      </c>
      <c r="D63" s="28">
        <v>210131</v>
      </c>
      <c r="E63" s="28">
        <v>177714</v>
      </c>
      <c r="F63" s="28">
        <v>199115</v>
      </c>
    </row>
    <row r="64" spans="1:6">
      <c r="A64" s="29" t="s">
        <v>236</v>
      </c>
      <c r="B64" s="28">
        <v>-1772</v>
      </c>
      <c r="C64" s="28">
        <v>-20700</v>
      </c>
      <c r="D64" s="28">
        <v>-26774</v>
      </c>
      <c r="E64" s="28">
        <v>-46326</v>
      </c>
      <c r="F64" s="28">
        <v>-53833</v>
      </c>
    </row>
    <row r="65" spans="1:6">
      <c r="A65" s="29"/>
      <c r="B65" s="28"/>
      <c r="C65" s="28"/>
      <c r="D65" s="28"/>
      <c r="E65" s="28"/>
      <c r="F65" s="28"/>
    </row>
    <row r="66" spans="1:6">
      <c r="A66" s="24" t="s">
        <v>49</v>
      </c>
      <c r="B66" s="26">
        <v>46415</v>
      </c>
      <c r="C66" s="26">
        <v>59669</v>
      </c>
      <c r="D66" s="26">
        <v>66465</v>
      </c>
      <c r="E66" s="26">
        <v>538290</v>
      </c>
      <c r="F66" s="26">
        <v>81352</v>
      </c>
    </row>
    <row r="67" spans="1:6">
      <c r="A67" s="29" t="s">
        <v>50</v>
      </c>
      <c r="B67" s="28">
        <v>30895</v>
      </c>
      <c r="C67" s="28">
        <v>41386</v>
      </c>
      <c r="D67" s="28">
        <v>19632</v>
      </c>
      <c r="E67" s="28">
        <v>618</v>
      </c>
      <c r="F67" s="28">
        <v>20554</v>
      </c>
    </row>
    <row r="68" spans="1:6">
      <c r="A68" s="29" t="s">
        <v>257</v>
      </c>
      <c r="B68" s="28">
        <v>0</v>
      </c>
      <c r="C68" s="28">
        <v>77</v>
      </c>
      <c r="D68" s="28">
        <v>0</v>
      </c>
      <c r="E68" s="28">
        <v>0</v>
      </c>
      <c r="F68" s="28">
        <v>0</v>
      </c>
    </row>
    <row r="69" spans="1:6">
      <c r="A69" s="29" t="s">
        <v>51</v>
      </c>
      <c r="B69" s="28">
        <v>15523</v>
      </c>
      <c r="C69" s="28">
        <v>18210</v>
      </c>
      <c r="D69" s="28">
        <v>46835</v>
      </c>
      <c r="E69" s="28">
        <v>537672</v>
      </c>
      <c r="F69" s="28">
        <v>60799</v>
      </c>
    </row>
    <row r="70" spans="1:6">
      <c r="A70" s="29" t="s">
        <v>237</v>
      </c>
      <c r="B70" s="28">
        <v>-3</v>
      </c>
      <c r="C70" s="28">
        <v>-4</v>
      </c>
      <c r="D70" s="28">
        <v>-2</v>
      </c>
      <c r="E70" s="28">
        <v>0</v>
      </c>
      <c r="F70" s="28">
        <v>-1</v>
      </c>
    </row>
    <row r="71" spans="1:6">
      <c r="A71" s="29"/>
    </row>
    <row r="72" spans="1:6" ht="15.75" thickBot="1">
      <c r="A72" s="73" t="s">
        <v>65</v>
      </c>
      <c r="B72" s="74">
        <v>16739</v>
      </c>
      <c r="C72" s="74">
        <v>21024</v>
      </c>
      <c r="D72" s="74">
        <v>39711</v>
      </c>
      <c r="E72" s="74">
        <v>40078</v>
      </c>
      <c r="F72" s="74">
        <v>111488</v>
      </c>
    </row>
    <row r="73" spans="1:6" ht="15.75" thickTop="1">
      <c r="A73" s="29"/>
    </row>
    <row r="74" spans="1:6" ht="15.75" thickBot="1">
      <c r="A74" s="73" t="s">
        <v>69</v>
      </c>
      <c r="B74" s="74">
        <v>75108</v>
      </c>
      <c r="C74" s="74">
        <v>75500</v>
      </c>
      <c r="D74" s="74">
        <v>81133</v>
      </c>
      <c r="E74" s="74">
        <v>81467</v>
      </c>
      <c r="F74" s="74">
        <v>80443</v>
      </c>
    </row>
    <row r="75" spans="1:6" ht="15.75" thickTop="1">
      <c r="A75" s="23"/>
      <c r="B75" s="22"/>
      <c r="C75" s="22"/>
      <c r="D75" s="22"/>
      <c r="E75" s="22"/>
      <c r="F75" s="22"/>
    </row>
    <row r="76" spans="1:6">
      <c r="A76" s="24" t="s">
        <v>76</v>
      </c>
      <c r="B76" s="26">
        <v>26814</v>
      </c>
      <c r="C76" s="26">
        <v>25771</v>
      </c>
      <c r="D76" s="26">
        <v>30242</v>
      </c>
      <c r="E76" s="26">
        <v>29524</v>
      </c>
      <c r="F76" s="26">
        <v>27010</v>
      </c>
    </row>
    <row r="77" spans="1:6">
      <c r="A77" s="29"/>
    </row>
    <row r="78" spans="1:6">
      <c r="A78" s="24" t="s">
        <v>78</v>
      </c>
      <c r="B78" s="26">
        <v>48294</v>
      </c>
      <c r="C78" s="26">
        <v>49729</v>
      </c>
      <c r="D78" s="26">
        <v>50891</v>
      </c>
      <c r="E78" s="26">
        <v>51943</v>
      </c>
      <c r="F78" s="26">
        <v>53433</v>
      </c>
    </row>
    <row r="79" spans="1:6">
      <c r="A79" s="29"/>
    </row>
    <row r="80" spans="1:6">
      <c r="A80" s="24" t="s">
        <v>79</v>
      </c>
      <c r="B80" s="26">
        <v>0</v>
      </c>
      <c r="C80" s="26">
        <v>0</v>
      </c>
      <c r="D80" s="26">
        <v>0</v>
      </c>
      <c r="E80" s="26">
        <v>0</v>
      </c>
      <c r="F80" s="26">
        <v>0</v>
      </c>
    </row>
    <row r="81" spans="1:6">
      <c r="A81" s="29"/>
    </row>
    <row r="82" spans="1:6">
      <c r="A82" s="9" t="s">
        <v>149</v>
      </c>
      <c r="B82" s="70">
        <v>29687774</v>
      </c>
      <c r="C82" s="70">
        <v>29369364</v>
      </c>
      <c r="D82" s="70">
        <v>27652980</v>
      </c>
      <c r="E82" s="70">
        <v>32072863</v>
      </c>
      <c r="F82" s="70"/>
    </row>
    <row r="83" spans="1:6">
      <c r="A83" s="29"/>
      <c r="B83" s="44"/>
      <c r="C83" s="44"/>
      <c r="D83" s="44"/>
      <c r="E83" s="44"/>
      <c r="F83" s="44"/>
    </row>
    <row r="84" spans="1:6">
      <c r="A84" s="29"/>
    </row>
    <row r="85" spans="1:6">
      <c r="A85" s="21" t="s">
        <v>80</v>
      </c>
    </row>
    <row r="86" spans="1:6">
      <c r="A86" s="29"/>
    </row>
    <row r="87" spans="1:6">
      <c r="A87" s="30" t="s">
        <v>238</v>
      </c>
      <c r="B87" s="26">
        <f>B88+B91+B100+B104+B108</f>
        <v>28215238</v>
      </c>
      <c r="C87" s="26">
        <f>C88+C91+C100+C104+C108</f>
        <v>27873688</v>
      </c>
      <c r="D87" s="26">
        <v>26052290</v>
      </c>
      <c r="E87" s="26">
        <v>30429486</v>
      </c>
      <c r="F87" s="26">
        <v>31046704</v>
      </c>
    </row>
    <row r="88" spans="1:6">
      <c r="A88" s="30" t="s">
        <v>239</v>
      </c>
      <c r="B88" s="26">
        <v>2517432</v>
      </c>
      <c r="C88" s="26">
        <v>2996554</v>
      </c>
      <c r="D88" s="26">
        <v>774538</v>
      </c>
      <c r="E88" s="26">
        <v>685423</v>
      </c>
      <c r="F88" s="26">
        <v>499856</v>
      </c>
    </row>
    <row r="89" spans="1:6">
      <c r="A89" s="29" t="s">
        <v>47</v>
      </c>
      <c r="B89" s="28">
        <v>2517432</v>
      </c>
      <c r="C89" s="28">
        <v>2996554</v>
      </c>
      <c r="D89" s="28">
        <v>774538</v>
      </c>
      <c r="E89" s="28">
        <v>685423</v>
      </c>
      <c r="F89" s="28">
        <v>499856</v>
      </c>
    </row>
    <row r="90" spans="1:6">
      <c r="A90" s="29"/>
    </row>
    <row r="91" spans="1:6">
      <c r="A91" s="30" t="s">
        <v>240</v>
      </c>
      <c r="B91" s="26">
        <v>24882767</v>
      </c>
      <c r="C91" s="26">
        <v>24297109</v>
      </c>
      <c r="D91" s="26">
        <v>24556107</v>
      </c>
      <c r="E91" s="26">
        <v>29081139</v>
      </c>
      <c r="F91" s="26">
        <v>29882797</v>
      </c>
    </row>
    <row r="92" spans="1:6">
      <c r="A92" s="29" t="s">
        <v>241</v>
      </c>
      <c r="B92" s="28">
        <v>2031882</v>
      </c>
      <c r="C92" s="28">
        <v>2015494</v>
      </c>
      <c r="D92" s="28">
        <v>2015621</v>
      </c>
      <c r="E92" s="28">
        <v>3197948</v>
      </c>
      <c r="F92" s="28">
        <v>4296036</v>
      </c>
    </row>
    <row r="93" spans="1:6">
      <c r="A93" s="29" t="s">
        <v>242</v>
      </c>
      <c r="B93" s="28">
        <v>3434636</v>
      </c>
      <c r="C93" s="28">
        <v>3119851</v>
      </c>
      <c r="D93" s="28">
        <v>3041931</v>
      </c>
      <c r="E93" s="28">
        <v>5073355</v>
      </c>
      <c r="F93" s="28">
        <v>4127011</v>
      </c>
    </row>
    <row r="94" spans="1:6">
      <c r="A94" s="29" t="s">
        <v>243</v>
      </c>
      <c r="B94" s="28">
        <v>11408989</v>
      </c>
      <c r="C94" s="28">
        <v>11945092</v>
      </c>
      <c r="D94" s="28">
        <v>12154880</v>
      </c>
      <c r="E94" s="28">
        <v>12255925</v>
      </c>
      <c r="F94" s="28">
        <v>12160100</v>
      </c>
    </row>
    <row r="95" spans="1:6">
      <c r="A95" s="29" t="s">
        <v>244</v>
      </c>
      <c r="B95" s="28">
        <v>2</v>
      </c>
      <c r="C95" s="28">
        <v>304</v>
      </c>
      <c r="D95" s="28">
        <v>29</v>
      </c>
      <c r="E95" s="28">
        <v>0</v>
      </c>
      <c r="F95" s="28">
        <v>512</v>
      </c>
    </row>
    <row r="96" spans="1:6">
      <c r="A96" s="29" t="s">
        <v>286</v>
      </c>
      <c r="B96" s="28">
        <v>8007258</v>
      </c>
      <c r="C96" s="28">
        <v>7190607</v>
      </c>
      <c r="D96" s="28">
        <v>7318946</v>
      </c>
      <c r="E96" s="28">
        <v>8355711</v>
      </c>
      <c r="F96" s="28">
        <v>9128696</v>
      </c>
    </row>
    <row r="97" spans="1:6">
      <c r="A97" s="29" t="s">
        <v>245</v>
      </c>
      <c r="B97" s="28">
        <v>0</v>
      </c>
      <c r="C97" s="28">
        <v>8005</v>
      </c>
      <c r="D97" s="28">
        <v>5356</v>
      </c>
      <c r="E97" s="28">
        <v>179010</v>
      </c>
      <c r="F97" s="28">
        <v>153519</v>
      </c>
    </row>
    <row r="98" spans="1:6">
      <c r="A98" s="29" t="s">
        <v>258</v>
      </c>
      <c r="B98" s="28">
        <v>0</v>
      </c>
      <c r="C98" s="28">
        <v>17756</v>
      </c>
      <c r="D98" s="28">
        <v>19344</v>
      </c>
      <c r="E98" s="28">
        <v>19190</v>
      </c>
      <c r="F98" s="28">
        <v>16923</v>
      </c>
    </row>
    <row r="99" spans="1:6">
      <c r="A99" s="29"/>
    </row>
    <row r="100" spans="1:6">
      <c r="A100" s="30" t="s">
        <v>246</v>
      </c>
      <c r="B100" s="26">
        <v>733</v>
      </c>
      <c r="C100" s="26">
        <v>652</v>
      </c>
      <c r="D100" s="26">
        <v>691</v>
      </c>
      <c r="E100" s="26">
        <v>817</v>
      </c>
      <c r="F100" s="26">
        <v>776</v>
      </c>
    </row>
    <row r="101" spans="1:6">
      <c r="A101" s="29" t="s">
        <v>247</v>
      </c>
      <c r="B101" s="28">
        <v>211</v>
      </c>
      <c r="C101" s="28">
        <v>103</v>
      </c>
      <c r="D101" s="28">
        <v>89</v>
      </c>
      <c r="E101" s="28">
        <v>72</v>
      </c>
      <c r="F101" s="28">
        <v>150</v>
      </c>
    </row>
    <row r="102" spans="1:6">
      <c r="A102" s="29" t="s">
        <v>248</v>
      </c>
      <c r="B102" s="28">
        <v>522</v>
      </c>
      <c r="C102" s="28">
        <v>549</v>
      </c>
      <c r="D102" s="28">
        <v>602</v>
      </c>
      <c r="E102" s="28">
        <v>745</v>
      </c>
      <c r="F102" s="28">
        <v>626</v>
      </c>
    </row>
    <row r="103" spans="1:6">
      <c r="A103" s="29"/>
    </row>
    <row r="104" spans="1:6">
      <c r="A104" s="30" t="s">
        <v>249</v>
      </c>
      <c r="B104" s="26">
        <v>263293</v>
      </c>
      <c r="C104" s="26">
        <v>299848</v>
      </c>
      <c r="D104" s="26">
        <v>376360</v>
      </c>
      <c r="E104" s="26">
        <v>392916</v>
      </c>
      <c r="F104" s="26">
        <v>346429</v>
      </c>
    </row>
    <row r="105" spans="1:6">
      <c r="A105" s="29" t="s">
        <v>250</v>
      </c>
      <c r="B105" s="28">
        <v>52959</v>
      </c>
      <c r="C105" s="28">
        <v>114660</v>
      </c>
      <c r="D105" s="28">
        <v>178218</v>
      </c>
      <c r="E105" s="28">
        <v>203845</v>
      </c>
      <c r="F105" s="28">
        <v>172002</v>
      </c>
    </row>
    <row r="106" spans="1:6">
      <c r="A106" s="29" t="s">
        <v>251</v>
      </c>
      <c r="B106" s="28">
        <v>210334</v>
      </c>
      <c r="C106" s="28">
        <v>185188</v>
      </c>
      <c r="D106" s="28">
        <v>198142</v>
      </c>
      <c r="E106" s="28">
        <v>189071</v>
      </c>
      <c r="F106" s="28">
        <v>174427</v>
      </c>
    </row>
    <row r="107" spans="1:6">
      <c r="A107" s="29"/>
    </row>
    <row r="108" spans="1:6">
      <c r="A108" s="30" t="s">
        <v>252</v>
      </c>
      <c r="B108" s="26">
        <v>551013</v>
      </c>
      <c r="C108" s="26">
        <v>279525</v>
      </c>
      <c r="D108" s="26">
        <v>344594</v>
      </c>
      <c r="E108" s="26">
        <v>269191</v>
      </c>
      <c r="F108" s="26">
        <v>316846</v>
      </c>
    </row>
    <row r="109" spans="1:6">
      <c r="A109" s="21"/>
      <c r="B109" s="22"/>
      <c r="C109" s="22"/>
      <c r="D109" s="22"/>
      <c r="E109" s="22"/>
      <c r="F109" s="22"/>
    </row>
    <row r="110" spans="1:6" ht="15.75" thickBot="1">
      <c r="A110" s="73" t="s">
        <v>145</v>
      </c>
      <c r="B110" s="74">
        <f>B112+B114+B116+B118</f>
        <v>1472536</v>
      </c>
      <c r="C110" s="74">
        <f>C112+C114+C116+C118</f>
        <v>1495676</v>
      </c>
      <c r="D110" s="74">
        <v>1600690</v>
      </c>
      <c r="E110" s="74">
        <v>1643377</v>
      </c>
      <c r="F110" s="74">
        <v>1749249</v>
      </c>
    </row>
    <row r="111" spans="1:6" ht="15.75" thickTop="1">
      <c r="A111" s="23"/>
      <c r="B111" s="22"/>
      <c r="C111" s="22"/>
      <c r="D111" s="22"/>
      <c r="E111" s="22"/>
      <c r="F111" s="22"/>
    </row>
    <row r="112" spans="1:6">
      <c r="A112" s="30" t="s">
        <v>146</v>
      </c>
      <c r="B112" s="26">
        <v>469300</v>
      </c>
      <c r="C112" s="26">
        <v>469300</v>
      </c>
      <c r="D112" s="26">
        <v>469300</v>
      </c>
      <c r="E112" s="26">
        <v>469300</v>
      </c>
      <c r="F112" s="26">
        <v>469300</v>
      </c>
    </row>
    <row r="113" spans="1:6">
      <c r="A113" s="29"/>
    </row>
    <row r="114" spans="1:6">
      <c r="A114" s="30" t="s">
        <v>119</v>
      </c>
      <c r="B114" s="26">
        <v>1188939</v>
      </c>
      <c r="C114" s="26">
        <v>1232308</v>
      </c>
      <c r="D114" s="26">
        <v>1334785</v>
      </c>
      <c r="E114" s="26">
        <v>1353387</v>
      </c>
      <c r="F114" s="26">
        <v>1476243</v>
      </c>
    </row>
    <row r="115" spans="1:6">
      <c r="A115" s="29"/>
    </row>
    <row r="116" spans="1:6">
      <c r="A116" s="30" t="s">
        <v>206</v>
      </c>
      <c r="B116" s="26">
        <v>-3864</v>
      </c>
      <c r="C116" s="26">
        <v>-24093</v>
      </c>
      <c r="D116" s="26">
        <v>-21556</v>
      </c>
      <c r="E116" s="26">
        <v>2529</v>
      </c>
      <c r="F116" s="26">
        <v>-14455</v>
      </c>
    </row>
    <row r="117" spans="1:6">
      <c r="A117" s="29"/>
    </row>
    <row r="118" spans="1:6">
      <c r="A118" s="30" t="s">
        <v>121</v>
      </c>
      <c r="B118" s="26">
        <v>-181839</v>
      </c>
      <c r="C118" s="26">
        <v>-181839</v>
      </c>
      <c r="D118" s="26">
        <v>-181839</v>
      </c>
      <c r="E118" s="26">
        <v>-181839</v>
      </c>
      <c r="F118" s="26">
        <v>-181839</v>
      </c>
    </row>
    <row r="119" spans="1:6">
      <c r="A119" s="29"/>
    </row>
    <row r="120" spans="1:6">
      <c r="A120" s="32"/>
    </row>
    <row r="121" spans="1:6">
      <c r="A121" s="10" t="s">
        <v>148</v>
      </c>
      <c r="B121" s="8">
        <v>29687774</v>
      </c>
      <c r="C121" s="8">
        <v>29369364</v>
      </c>
      <c r="D121" s="8">
        <v>27652980</v>
      </c>
      <c r="E121" s="8">
        <v>32072863</v>
      </c>
      <c r="F121" s="8">
        <v>32795953</v>
      </c>
    </row>
    <row r="123" spans="1:6">
      <c r="F123" s="28"/>
    </row>
    <row r="124" spans="1:6">
      <c r="F124" s="28"/>
    </row>
    <row r="125" spans="1:6">
      <c r="F125" s="28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D8783-E5F3-40E2-A8A5-4D90449761F4}">
  <sheetPr codeName="Sheet2"/>
  <dimension ref="A8:AH213"/>
  <sheetViews>
    <sheetView showGridLines="0" zoomScale="115" zoomScaleNormal="115" workbookViewId="0">
      <pane xSplit="1" ySplit="9" topLeftCell="Y169" activePane="bottomRight" state="frozen"/>
      <selection pane="topRight"/>
      <selection pane="bottomLeft"/>
      <selection pane="bottomRight" activeCell="Z171" sqref="Z171"/>
    </sheetView>
  </sheetViews>
  <sheetFormatPr defaultRowHeight="15"/>
  <cols>
    <col min="1" max="1" width="71.140625" bestFit="1" customWidth="1"/>
    <col min="2" max="19" width="9.140625" customWidth="1"/>
    <col min="20" max="20" width="9.28515625" customWidth="1"/>
    <col min="21" max="21" width="9.140625" customWidth="1"/>
    <col min="22" max="22" width="9.5703125" customWidth="1"/>
    <col min="23" max="23" width="9.7109375" customWidth="1"/>
    <col min="24" max="24" width="10.5703125" customWidth="1"/>
    <col min="25" max="29" width="13.140625" customWidth="1"/>
    <col min="30" max="34" width="13.140625" bestFit="1" customWidth="1"/>
  </cols>
  <sheetData>
    <row r="8" spans="1:34">
      <c r="T8" s="43"/>
    </row>
    <row r="9" spans="1:34" ht="17.25">
      <c r="A9" s="2" t="s">
        <v>143</v>
      </c>
      <c r="B9" s="4">
        <v>42705</v>
      </c>
      <c r="C9" s="4">
        <v>42795</v>
      </c>
      <c r="D9" s="4">
        <v>42887</v>
      </c>
      <c r="E9" s="4">
        <v>42979</v>
      </c>
      <c r="F9" s="4">
        <v>43070</v>
      </c>
      <c r="G9" s="4">
        <v>43160</v>
      </c>
      <c r="H9" s="4">
        <v>43252</v>
      </c>
      <c r="I9" s="4">
        <v>43344</v>
      </c>
      <c r="J9" s="4">
        <v>43435</v>
      </c>
      <c r="K9" s="4">
        <v>43525</v>
      </c>
      <c r="L9" s="4">
        <v>43617</v>
      </c>
      <c r="M9" s="4">
        <v>43709</v>
      </c>
      <c r="N9" s="4">
        <v>43800</v>
      </c>
      <c r="O9" s="4">
        <v>43891</v>
      </c>
      <c r="P9" s="4">
        <v>43983</v>
      </c>
      <c r="Q9" s="4">
        <v>44075</v>
      </c>
      <c r="R9" s="4">
        <v>44166</v>
      </c>
      <c r="S9" s="4">
        <v>44256</v>
      </c>
      <c r="T9" s="4">
        <v>44348</v>
      </c>
      <c r="U9" s="4">
        <v>44440</v>
      </c>
      <c r="V9" s="4">
        <v>44531</v>
      </c>
      <c r="W9" s="4">
        <v>44621</v>
      </c>
      <c r="X9" s="4">
        <v>44713</v>
      </c>
      <c r="Y9" s="4">
        <v>44805</v>
      </c>
      <c r="Z9" s="4">
        <v>44896</v>
      </c>
      <c r="AA9" s="4">
        <v>44986</v>
      </c>
      <c r="AB9" s="4">
        <v>45078</v>
      </c>
      <c r="AC9" s="4">
        <v>45170</v>
      </c>
      <c r="AD9" s="4">
        <v>45261</v>
      </c>
      <c r="AE9" s="4">
        <v>45352</v>
      </c>
      <c r="AF9" s="4">
        <v>45444</v>
      </c>
      <c r="AG9" s="4">
        <v>45536</v>
      </c>
      <c r="AH9" s="4">
        <v>45627</v>
      </c>
    </row>
    <row r="10" spans="1:34">
      <c r="A10" s="21" t="s">
        <v>34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34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34">
      <c r="A12" s="23" t="s">
        <v>125</v>
      </c>
      <c r="B12" s="22">
        <v>2538137.9900000002</v>
      </c>
      <c r="C12" s="22">
        <v>3271017.51</v>
      </c>
      <c r="D12" s="22">
        <v>3230894</v>
      </c>
      <c r="E12" s="22">
        <v>2582900.0019999999</v>
      </c>
      <c r="F12" s="22">
        <v>2364487.1329999999</v>
      </c>
      <c r="G12" s="22">
        <v>2465476.7889999999</v>
      </c>
      <c r="H12" s="22">
        <v>2895551.2895870777</v>
      </c>
      <c r="I12" s="22">
        <v>2796127</v>
      </c>
      <c r="J12" s="22">
        <v>3345384.6886732802</v>
      </c>
      <c r="K12" s="22">
        <v>3311098.8390617906</v>
      </c>
      <c r="L12" s="22">
        <v>3492731.3497722056</v>
      </c>
      <c r="M12" s="22">
        <v>3949253.4801584068</v>
      </c>
      <c r="N12" s="22">
        <v>4430964.3577747047</v>
      </c>
      <c r="O12" s="22">
        <v>3823995</v>
      </c>
      <c r="P12" s="22">
        <v>3692476</v>
      </c>
      <c r="Q12" s="22">
        <v>5157351</v>
      </c>
      <c r="R12" s="22">
        <v>5162336</v>
      </c>
      <c r="S12" s="22">
        <v>5103061</v>
      </c>
      <c r="T12" s="22">
        <v>6657146</v>
      </c>
      <c r="U12" s="22">
        <v>4931377.472808131</v>
      </c>
      <c r="V12" s="22">
        <f>V13+V19+V24+V31+V37+V43+V47+V57</f>
        <v>6228323.4100131756</v>
      </c>
      <c r="W12" s="22">
        <v>6289981.7312166626</v>
      </c>
      <c r="X12" s="22">
        <v>8947103.6959386207</v>
      </c>
      <c r="Y12" s="22">
        <v>10043203.958711399</v>
      </c>
      <c r="Z12" s="22">
        <v>10343241.912165418</v>
      </c>
      <c r="AA12" s="22">
        <v>10699333.847870331</v>
      </c>
      <c r="AB12" s="22">
        <v>15052028</v>
      </c>
      <c r="AC12" s="22">
        <v>13966512.380111471</v>
      </c>
      <c r="AD12" s="22">
        <v>15539400</v>
      </c>
      <c r="AE12" s="22">
        <v>14075742.295885241</v>
      </c>
      <c r="AF12" s="22">
        <v>17013724</v>
      </c>
      <c r="AG12" s="22">
        <v>24362937</v>
      </c>
      <c r="AH12" s="22">
        <v>24362937</v>
      </c>
    </row>
    <row r="13" spans="1:34">
      <c r="A13" s="24" t="s">
        <v>35</v>
      </c>
      <c r="B13" s="25">
        <v>17671</v>
      </c>
      <c r="C13" s="25">
        <v>15703</v>
      </c>
      <c r="D13" s="25">
        <v>7957</v>
      </c>
      <c r="E13" s="25">
        <v>17416</v>
      </c>
      <c r="F13" s="25">
        <v>14501.249</v>
      </c>
      <c r="G13" s="25">
        <v>34287.219999999994</v>
      </c>
      <c r="H13" s="25">
        <v>37288.587610000002</v>
      </c>
      <c r="I13" s="25">
        <v>17128</v>
      </c>
      <c r="J13" s="26">
        <v>67922.184332548</v>
      </c>
      <c r="K13" s="26">
        <v>113995.17818840902</v>
      </c>
      <c r="L13" s="26">
        <v>38712.69056514799</v>
      </c>
      <c r="M13" s="26">
        <v>226886.56635756002</v>
      </c>
      <c r="N13" s="26">
        <v>253442.75661263603</v>
      </c>
      <c r="O13" s="26">
        <v>535743</v>
      </c>
      <c r="P13" s="26">
        <v>551013</v>
      </c>
      <c r="Q13" s="26">
        <v>225622</v>
      </c>
      <c r="R13" s="26">
        <v>666826</v>
      </c>
      <c r="S13" s="26">
        <v>285531</v>
      </c>
      <c r="T13" s="26">
        <v>931914</v>
      </c>
      <c r="U13" s="26">
        <v>216851.19569938991</v>
      </c>
      <c r="V13" s="26">
        <f>SUM(V14:V17)</f>
        <v>972604.95887442504</v>
      </c>
      <c r="W13" s="26">
        <v>252192.22362154399</v>
      </c>
      <c r="X13" s="26">
        <v>342714.44199481094</v>
      </c>
      <c r="Y13" s="26">
        <v>258253.3588229921</v>
      </c>
      <c r="Z13" s="26">
        <v>182810</v>
      </c>
      <c r="AA13" s="26">
        <v>195084</v>
      </c>
      <c r="AB13" s="26">
        <v>147931</v>
      </c>
      <c r="AC13" s="26">
        <v>312280</v>
      </c>
      <c r="AD13" s="26">
        <v>49316</v>
      </c>
      <c r="AE13" s="26">
        <v>392741</v>
      </c>
      <c r="AF13" s="26">
        <v>161413</v>
      </c>
      <c r="AG13" s="26">
        <v>274467</v>
      </c>
      <c r="AH13" s="26">
        <v>727376</v>
      </c>
    </row>
    <row r="14" spans="1:34">
      <c r="A14" s="27" t="s">
        <v>127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2</v>
      </c>
      <c r="S14" s="28">
        <v>3</v>
      </c>
      <c r="T14" s="28">
        <v>3</v>
      </c>
      <c r="U14" s="28">
        <v>2.2597499999999999</v>
      </c>
      <c r="V14" s="28">
        <v>2.9907199999999996</v>
      </c>
      <c r="W14" s="28">
        <v>3.2279500000000003</v>
      </c>
      <c r="X14" s="28">
        <v>1.00979</v>
      </c>
      <c r="Y14" s="28">
        <v>1.0098</v>
      </c>
      <c r="Z14" s="28">
        <v>1</v>
      </c>
      <c r="AA14" s="28">
        <v>1</v>
      </c>
      <c r="AB14" s="28">
        <v>1</v>
      </c>
      <c r="AC14" s="28">
        <v>2</v>
      </c>
      <c r="AD14" s="28">
        <v>1</v>
      </c>
      <c r="AE14" s="28">
        <v>1</v>
      </c>
      <c r="AF14" s="28">
        <v>1</v>
      </c>
      <c r="AG14" s="28">
        <v>4</v>
      </c>
      <c r="AH14" s="28">
        <v>1</v>
      </c>
    </row>
    <row r="15" spans="1:34">
      <c r="A15" s="29" t="s">
        <v>36</v>
      </c>
      <c r="B15" s="28">
        <v>3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2.9</v>
      </c>
      <c r="I15" s="28">
        <v>3</v>
      </c>
      <c r="J15" s="28">
        <v>2.9</v>
      </c>
      <c r="K15" s="28">
        <v>2.9</v>
      </c>
      <c r="L15" s="28">
        <v>2.9</v>
      </c>
      <c r="M15" s="28">
        <v>2.9</v>
      </c>
      <c r="N15" s="28">
        <v>2.9</v>
      </c>
      <c r="O15" s="28">
        <v>3</v>
      </c>
      <c r="P15" s="28">
        <v>3</v>
      </c>
      <c r="Q15" s="28">
        <v>3</v>
      </c>
      <c r="R15" s="28">
        <v>3</v>
      </c>
      <c r="S15" s="28">
        <v>3</v>
      </c>
      <c r="T15" s="28">
        <v>3</v>
      </c>
      <c r="U15" s="28">
        <v>2.9</v>
      </c>
      <c r="V15" s="28">
        <v>3.6240000000000001</v>
      </c>
      <c r="W15" s="28">
        <v>3.6245400000000001</v>
      </c>
      <c r="X15" s="28">
        <v>3.6245400000000001</v>
      </c>
      <c r="Y15" s="28">
        <v>3.6245400000000001</v>
      </c>
      <c r="Z15" s="28">
        <v>4</v>
      </c>
      <c r="AA15" s="28">
        <v>4</v>
      </c>
      <c r="AB15" s="28">
        <v>4</v>
      </c>
      <c r="AC15" s="28">
        <v>4</v>
      </c>
      <c r="AD15" s="28">
        <v>4</v>
      </c>
      <c r="AE15" s="28">
        <v>4</v>
      </c>
      <c r="AF15" s="28">
        <v>4</v>
      </c>
      <c r="AG15" s="28">
        <v>4</v>
      </c>
      <c r="AH15" s="28">
        <v>4</v>
      </c>
    </row>
    <row r="16" spans="1:34">
      <c r="A16" s="29" t="s">
        <v>37</v>
      </c>
      <c r="B16" s="28">
        <v>860</v>
      </c>
      <c r="C16" s="28">
        <v>203</v>
      </c>
      <c r="D16" s="28">
        <v>349</v>
      </c>
      <c r="E16" s="28">
        <v>224</v>
      </c>
      <c r="F16" s="28">
        <v>157.358</v>
      </c>
      <c r="G16" s="28">
        <v>747.64700000000005</v>
      </c>
      <c r="H16" s="28">
        <v>265.26009999999997</v>
      </c>
      <c r="I16" s="28">
        <v>241</v>
      </c>
      <c r="J16" s="28">
        <v>384.86401000000001</v>
      </c>
      <c r="K16" s="28">
        <v>374.46478999999999</v>
      </c>
      <c r="L16" s="28">
        <v>164.40145000000001</v>
      </c>
      <c r="M16" s="28">
        <v>453.16998999999998</v>
      </c>
      <c r="N16" s="28">
        <v>367.16500000000076</v>
      </c>
      <c r="O16" s="28">
        <v>312</v>
      </c>
      <c r="P16" s="28">
        <v>401</v>
      </c>
      <c r="Q16" s="28">
        <v>333</v>
      </c>
      <c r="R16" s="28">
        <v>11470</v>
      </c>
      <c r="S16" s="28">
        <v>362</v>
      </c>
      <c r="T16" s="28">
        <v>328</v>
      </c>
      <c r="U16" s="28">
        <v>125.42170999999999</v>
      </c>
      <c r="V16" s="28">
        <v>2110.4639999999999</v>
      </c>
      <c r="W16" s="28">
        <v>113.31348999999999</v>
      </c>
      <c r="X16" s="28">
        <v>655.26247999999998</v>
      </c>
      <c r="Y16" s="28">
        <v>230.17124999999999</v>
      </c>
      <c r="Z16" s="28">
        <v>156</v>
      </c>
      <c r="AA16" s="28">
        <v>386</v>
      </c>
      <c r="AB16" s="28">
        <v>263</v>
      </c>
      <c r="AC16" s="28">
        <v>148</v>
      </c>
      <c r="AD16" s="28">
        <v>259</v>
      </c>
      <c r="AE16" s="28">
        <v>327</v>
      </c>
      <c r="AF16" s="28">
        <v>8715</v>
      </c>
      <c r="AG16" s="28">
        <v>838</v>
      </c>
      <c r="AH16" s="28">
        <v>2318</v>
      </c>
    </row>
    <row r="17" spans="1:34">
      <c r="A17" s="29" t="s">
        <v>38</v>
      </c>
      <c r="B17" s="28">
        <v>16808</v>
      </c>
      <c r="C17" s="28">
        <v>15500</v>
      </c>
      <c r="D17" s="28">
        <v>7608</v>
      </c>
      <c r="E17" s="28">
        <v>17192</v>
      </c>
      <c r="F17" s="28">
        <v>14343.891</v>
      </c>
      <c r="G17" s="28">
        <v>33538.572999999997</v>
      </c>
      <c r="H17" s="28">
        <v>37021.427510000001</v>
      </c>
      <c r="I17" s="28">
        <v>16884</v>
      </c>
      <c r="J17" s="28">
        <v>67534.420322548001</v>
      </c>
      <c r="K17" s="28">
        <v>113617.81339840901</v>
      </c>
      <c r="L17" s="28">
        <v>38546.389115147991</v>
      </c>
      <c r="M17" s="28">
        <v>226431.49636756003</v>
      </c>
      <c r="N17" s="28">
        <v>253072.69161263603</v>
      </c>
      <c r="O17" s="28">
        <v>535428</v>
      </c>
      <c r="P17" s="28">
        <v>550609</v>
      </c>
      <c r="Q17" s="28">
        <v>225286</v>
      </c>
      <c r="R17" s="28">
        <v>655351</v>
      </c>
      <c r="S17" s="28">
        <v>285163</v>
      </c>
      <c r="T17" s="28">
        <v>931580</v>
      </c>
      <c r="U17" s="28">
        <v>216720.61423938992</v>
      </c>
      <c r="V17" s="28">
        <v>970487.88015442505</v>
      </c>
      <c r="W17" s="28">
        <v>252072.057641544</v>
      </c>
      <c r="X17" s="28">
        <v>342054.54518481094</v>
      </c>
      <c r="Y17" s="28">
        <v>258018.5532329921</v>
      </c>
      <c r="Z17" s="28">
        <v>182649</v>
      </c>
      <c r="AA17" s="28">
        <v>194693</v>
      </c>
      <c r="AB17" s="28">
        <v>147663</v>
      </c>
      <c r="AC17" s="28">
        <v>312126</v>
      </c>
      <c r="AD17" s="28">
        <v>49052</v>
      </c>
      <c r="AE17" s="28">
        <v>392409</v>
      </c>
      <c r="AF17" s="28">
        <v>152693</v>
      </c>
      <c r="AG17" s="28">
        <v>273621</v>
      </c>
      <c r="AH17" s="28">
        <v>725053</v>
      </c>
    </row>
    <row r="18" spans="1:34">
      <c r="A18" s="29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</row>
    <row r="19" spans="1:34">
      <c r="A19" s="24" t="s">
        <v>39</v>
      </c>
      <c r="B19" s="25">
        <v>338753</v>
      </c>
      <c r="C19" s="25">
        <v>139401</v>
      </c>
      <c r="D19" s="25">
        <v>854867</v>
      </c>
      <c r="E19" s="25">
        <v>502688</v>
      </c>
      <c r="F19" s="25">
        <v>355775.84100000001</v>
      </c>
      <c r="G19" s="25">
        <v>277319.90100000001</v>
      </c>
      <c r="H19" s="25">
        <v>381662.45876000001</v>
      </c>
      <c r="I19" s="25">
        <v>559974</v>
      </c>
      <c r="J19" s="26">
        <v>1020296.07753</v>
      </c>
      <c r="K19" s="26">
        <v>510792.23567999993</v>
      </c>
      <c r="L19" s="26">
        <v>681200.83753999998</v>
      </c>
      <c r="M19" s="26">
        <v>933097.96731000021</v>
      </c>
      <c r="N19" s="26">
        <v>1718710.5160984783</v>
      </c>
      <c r="O19" s="26">
        <v>706159</v>
      </c>
      <c r="P19" s="26">
        <v>586789</v>
      </c>
      <c r="Q19" s="26">
        <v>1714911</v>
      </c>
      <c r="R19" s="26">
        <v>600326</v>
      </c>
      <c r="S19" s="26">
        <v>838777</v>
      </c>
      <c r="T19" s="26">
        <v>567211</v>
      </c>
      <c r="U19" s="26">
        <v>373393.28564999998</v>
      </c>
      <c r="V19" s="26">
        <f>SUM(V20:V22)</f>
        <v>345282.11699999997</v>
      </c>
      <c r="W19" s="26">
        <v>245622.50634999998</v>
      </c>
      <c r="X19" s="26">
        <v>1246819.6639100001</v>
      </c>
      <c r="Y19" s="26">
        <v>1088854.9295699997</v>
      </c>
      <c r="Z19" s="26">
        <v>1398936</v>
      </c>
      <c r="AA19" s="26">
        <v>1189126</v>
      </c>
      <c r="AB19" s="26">
        <v>1629997</v>
      </c>
      <c r="AC19" s="26">
        <v>978845</v>
      </c>
      <c r="AD19" s="26">
        <v>2422892</v>
      </c>
      <c r="AE19" s="26">
        <v>2441355</v>
      </c>
      <c r="AF19" s="26">
        <v>3587731</v>
      </c>
      <c r="AG19" s="26">
        <v>3288156</v>
      </c>
      <c r="AH19" s="26">
        <v>3994111</v>
      </c>
    </row>
    <row r="20" spans="1:34">
      <c r="A20" s="29" t="s">
        <v>40</v>
      </c>
      <c r="B20" s="28">
        <v>210691</v>
      </c>
      <c r="C20" s="28">
        <v>4991</v>
      </c>
      <c r="D20" s="28">
        <v>722067</v>
      </c>
      <c r="E20" s="28">
        <v>365537</v>
      </c>
      <c r="F20" s="28">
        <v>200027.54</v>
      </c>
      <c r="G20" s="28">
        <v>115510.781</v>
      </c>
      <c r="H20" s="28">
        <v>185015.65875999999</v>
      </c>
      <c r="I20" s="28">
        <v>335754</v>
      </c>
      <c r="J20" s="28">
        <v>919765.54674999998</v>
      </c>
      <c r="K20" s="28">
        <v>402060.51785</v>
      </c>
      <c r="L20" s="28">
        <v>553080.38638000004</v>
      </c>
      <c r="M20" s="28">
        <v>726996.26962000015</v>
      </c>
      <c r="N20" s="28">
        <v>1557482.5179999999</v>
      </c>
      <c r="O20" s="28">
        <v>699401</v>
      </c>
      <c r="P20" s="28">
        <v>584599</v>
      </c>
      <c r="Q20" s="28">
        <v>1610000</v>
      </c>
      <c r="R20" s="28">
        <v>540007</v>
      </c>
      <c r="S20" s="28">
        <v>690002</v>
      </c>
      <c r="T20" s="28">
        <v>158532</v>
      </c>
      <c r="U20" s="28">
        <v>135145.45503000001</v>
      </c>
      <c r="V20" s="28">
        <v>14333.165999999999</v>
      </c>
      <c r="W20" s="28">
        <v>130731.1654</v>
      </c>
      <c r="X20" s="28">
        <v>10280.843580000001</v>
      </c>
      <c r="Y20" s="28">
        <v>223574.8842</v>
      </c>
      <c r="Z20" s="28">
        <v>55092</v>
      </c>
      <c r="AA20" s="28">
        <v>69657</v>
      </c>
      <c r="AB20" s="28">
        <v>83656</v>
      </c>
      <c r="AC20" s="28">
        <v>104667</v>
      </c>
      <c r="AD20" s="28">
        <v>954662</v>
      </c>
      <c r="AE20" s="28">
        <v>1527850</v>
      </c>
      <c r="AF20" s="28">
        <v>2170550</v>
      </c>
      <c r="AG20" s="28">
        <v>1459938</v>
      </c>
      <c r="AH20" s="28">
        <v>2717753</v>
      </c>
    </row>
    <row r="21" spans="1:34">
      <c r="A21" s="29" t="s">
        <v>41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3465.7888599999992</v>
      </c>
      <c r="K21" s="28">
        <v>3519.81783</v>
      </c>
      <c r="L21" s="28">
        <v>3573.9511600000001</v>
      </c>
      <c r="M21" s="28">
        <v>3628.5696899999994</v>
      </c>
      <c r="N21" s="28">
        <v>0</v>
      </c>
      <c r="O21" s="28">
        <v>0</v>
      </c>
      <c r="P21" s="28">
        <v>0</v>
      </c>
      <c r="Q21" s="28">
        <v>102655</v>
      </c>
      <c r="R21" s="28">
        <v>58240</v>
      </c>
      <c r="S21" s="28">
        <v>146496</v>
      </c>
      <c r="T21" s="28">
        <v>281623</v>
      </c>
      <c r="U21" s="28">
        <v>238247.83061999999</v>
      </c>
      <c r="V21" s="28">
        <v>191436.451</v>
      </c>
      <c r="W21" s="28">
        <v>114891.34094999998</v>
      </c>
      <c r="X21" s="28">
        <v>1235441.59133</v>
      </c>
      <c r="Y21" s="28">
        <v>861470.46936999983</v>
      </c>
      <c r="Z21" s="28">
        <v>1338288</v>
      </c>
      <c r="AA21" s="28">
        <v>1118454</v>
      </c>
      <c r="AB21" s="28">
        <v>1449495</v>
      </c>
      <c r="AC21" s="28">
        <v>874178</v>
      </c>
      <c r="AD21" s="28">
        <v>1312963</v>
      </c>
      <c r="AE21" s="28">
        <v>913505</v>
      </c>
      <c r="AF21" s="28">
        <v>1219999</v>
      </c>
      <c r="AG21" s="28">
        <v>1762826</v>
      </c>
      <c r="AH21" s="28">
        <v>1202145</v>
      </c>
    </row>
    <row r="22" spans="1:34">
      <c r="A22" s="29" t="s">
        <v>42</v>
      </c>
      <c r="B22" s="28">
        <v>128062</v>
      </c>
      <c r="C22" s="28">
        <v>134410</v>
      </c>
      <c r="D22" s="28">
        <v>132800</v>
      </c>
      <c r="E22" s="28">
        <v>137151</v>
      </c>
      <c r="F22" s="28">
        <v>155747.851</v>
      </c>
      <c r="G22" s="28">
        <v>161809.12</v>
      </c>
      <c r="H22" s="28">
        <v>196645.80000000002</v>
      </c>
      <c r="I22" s="28">
        <v>224220</v>
      </c>
      <c r="J22" s="28">
        <v>97063.741920000073</v>
      </c>
      <c r="K22" s="28">
        <v>105210.89999999988</v>
      </c>
      <c r="L22" s="28">
        <v>124546.49999999988</v>
      </c>
      <c r="M22" s="28">
        <v>202473.128</v>
      </c>
      <c r="N22" s="28">
        <v>161227.9980984783</v>
      </c>
      <c r="O22" s="28">
        <v>6758</v>
      </c>
      <c r="P22" s="28">
        <v>2190</v>
      </c>
      <c r="Q22" s="28">
        <v>2256</v>
      </c>
      <c r="R22" s="28">
        <v>2079</v>
      </c>
      <c r="S22" s="28">
        <v>2279</v>
      </c>
      <c r="T22" s="28">
        <v>127056</v>
      </c>
      <c r="U22" s="28">
        <v>0</v>
      </c>
      <c r="V22" s="28">
        <v>139512.5</v>
      </c>
      <c r="W22" s="28">
        <v>0</v>
      </c>
      <c r="X22" s="28">
        <v>1097.229</v>
      </c>
      <c r="Y22" s="28">
        <v>3809.5759999998809</v>
      </c>
      <c r="Z22" s="28">
        <v>5556</v>
      </c>
      <c r="AA22" s="28">
        <v>1015</v>
      </c>
      <c r="AB22" s="28">
        <v>96846</v>
      </c>
      <c r="AC22" s="28">
        <v>0</v>
      </c>
      <c r="AD22" s="28">
        <v>155267</v>
      </c>
      <c r="AE22" s="28">
        <v>0</v>
      </c>
      <c r="AF22" s="28">
        <v>197182</v>
      </c>
      <c r="AG22" s="28">
        <v>65392</v>
      </c>
      <c r="AH22" s="28">
        <v>74213</v>
      </c>
    </row>
    <row r="23" spans="1:34">
      <c r="A23" s="29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 spans="1:34">
      <c r="A24" s="24" t="s">
        <v>43</v>
      </c>
      <c r="B24" s="25">
        <v>849911</v>
      </c>
      <c r="C24" s="25">
        <v>1550967</v>
      </c>
      <c r="D24" s="25">
        <v>530906</v>
      </c>
      <c r="E24" s="25">
        <v>177244</v>
      </c>
      <c r="F24" s="25">
        <v>111068.262</v>
      </c>
      <c r="G24" s="25">
        <v>283043.93599999999</v>
      </c>
      <c r="H24" s="25">
        <v>312304.55744673195</v>
      </c>
      <c r="I24" s="25">
        <v>116139</v>
      </c>
      <c r="J24" s="26">
        <v>188976.27546594405</v>
      </c>
      <c r="K24" s="26">
        <v>307719.31445281999</v>
      </c>
      <c r="L24" s="26">
        <v>246840.09335236199</v>
      </c>
      <c r="M24" s="26">
        <v>248616.37080216801</v>
      </c>
      <c r="N24" s="26">
        <v>165761.09494966804</v>
      </c>
      <c r="O24" s="26">
        <v>204070</v>
      </c>
      <c r="P24" s="26">
        <v>350710</v>
      </c>
      <c r="Q24" s="26">
        <v>786331</v>
      </c>
      <c r="R24" s="26">
        <v>1422999</v>
      </c>
      <c r="S24" s="26">
        <v>1363551</v>
      </c>
      <c r="T24" s="26">
        <v>2032371</v>
      </c>
      <c r="U24" s="26">
        <v>1016277.0351973161</v>
      </c>
      <c r="V24" s="26">
        <f>SUM(V25:V29)</f>
        <v>1647185.4003845348</v>
      </c>
      <c r="W24" s="26">
        <v>2005702.7489417924</v>
      </c>
      <c r="X24" s="26">
        <v>2019846.812340636</v>
      </c>
      <c r="Y24" s="26">
        <v>2512899.2148129269</v>
      </c>
      <c r="Z24" s="26">
        <v>2361469.0766639151</v>
      </c>
      <c r="AA24" s="26">
        <v>3322053.81969212</v>
      </c>
      <c r="AB24" s="26">
        <v>5142628.4038015204</v>
      </c>
      <c r="AC24" s="26">
        <v>3901874.8524014135</v>
      </c>
      <c r="AD24" s="26">
        <v>3762539</v>
      </c>
      <c r="AE24" s="26">
        <v>3887480.0645676358</v>
      </c>
      <c r="AF24" s="26">
        <v>4343529</v>
      </c>
      <c r="AG24" s="26">
        <v>6930437</v>
      </c>
      <c r="AH24" s="26">
        <v>7238061</v>
      </c>
    </row>
    <row r="25" spans="1:34">
      <c r="A25" s="29" t="s">
        <v>44</v>
      </c>
      <c r="B25" s="28">
        <v>817561</v>
      </c>
      <c r="C25" s="28">
        <v>842805</v>
      </c>
      <c r="D25" s="28">
        <v>509783</v>
      </c>
      <c r="E25" s="28">
        <v>151796</v>
      </c>
      <c r="F25" s="28">
        <v>82424.982000000004</v>
      </c>
      <c r="G25" s="28">
        <v>196011.71400000001</v>
      </c>
      <c r="H25" s="28">
        <v>177767.31538999997</v>
      </c>
      <c r="I25" s="28">
        <v>61096</v>
      </c>
      <c r="J25" s="28">
        <v>57377.725370000036</v>
      </c>
      <c r="K25" s="28">
        <v>88074.206816965932</v>
      </c>
      <c r="L25" s="28">
        <v>5355.1453699999747</v>
      </c>
      <c r="M25" s="28">
        <v>23923.062689999999</v>
      </c>
      <c r="N25" s="28">
        <v>18762.624570000051</v>
      </c>
      <c r="O25" s="28">
        <v>136840</v>
      </c>
      <c r="P25" s="28">
        <v>187996</v>
      </c>
      <c r="Q25" s="28">
        <v>364217</v>
      </c>
      <c r="R25" s="28">
        <v>1094677</v>
      </c>
      <c r="S25" s="28">
        <v>1036851</v>
      </c>
      <c r="T25" s="28">
        <v>970385</v>
      </c>
      <c r="U25" s="28">
        <v>888232.85240492015</v>
      </c>
      <c r="V25" s="28">
        <v>834143.43061391497</v>
      </c>
      <c r="W25" s="28">
        <v>1791090.3511335964</v>
      </c>
      <c r="X25" s="28">
        <v>1494251.4138130613</v>
      </c>
      <c r="Y25" s="28">
        <v>1948893.9226901275</v>
      </c>
      <c r="Z25" s="28">
        <v>1536826.905182065</v>
      </c>
      <c r="AA25" s="28">
        <v>2081499.2421255286</v>
      </c>
      <c r="AB25" s="28">
        <v>2341633.7072811201</v>
      </c>
      <c r="AC25" s="28">
        <v>2123993.0855782749</v>
      </c>
      <c r="AD25" s="28">
        <v>2018792</v>
      </c>
      <c r="AE25" s="28">
        <v>1744924.2811156721</v>
      </c>
      <c r="AF25" s="28">
        <v>1688214</v>
      </c>
      <c r="AG25" s="28">
        <v>1692311</v>
      </c>
      <c r="AH25" s="28">
        <v>2333948</v>
      </c>
    </row>
    <row r="26" spans="1:34">
      <c r="A26" s="29" t="s">
        <v>45</v>
      </c>
      <c r="B26" s="28">
        <v>17468</v>
      </c>
      <c r="C26" s="28">
        <v>694304</v>
      </c>
      <c r="D26" s="28">
        <v>14447</v>
      </c>
      <c r="E26" s="28">
        <v>6536</v>
      </c>
      <c r="F26" s="28">
        <v>3624.2849999999999</v>
      </c>
      <c r="G26" s="28">
        <v>3856.36</v>
      </c>
      <c r="H26" s="28">
        <v>3921.2002600000001</v>
      </c>
      <c r="I26" s="28">
        <v>1796</v>
      </c>
      <c r="J26" s="28">
        <v>1575.0881999999999</v>
      </c>
      <c r="K26" s="28">
        <v>0</v>
      </c>
      <c r="L26" s="28">
        <v>12475.9665</v>
      </c>
      <c r="M26" s="28">
        <v>2808.8838000000001</v>
      </c>
      <c r="N26" s="28">
        <v>4453.2489999999998</v>
      </c>
      <c r="O26" s="28">
        <v>5045</v>
      </c>
      <c r="P26" s="28">
        <v>9198</v>
      </c>
      <c r="Q26" s="28">
        <v>22096</v>
      </c>
      <c r="R26" s="28">
        <v>23482</v>
      </c>
      <c r="S26" s="28">
        <v>5543</v>
      </c>
      <c r="T26" s="28">
        <v>765587</v>
      </c>
      <c r="U26" s="28">
        <v>4380.9962674079998</v>
      </c>
      <c r="V26" s="28">
        <v>684966.75074037991</v>
      </c>
      <c r="W26" s="28">
        <v>3139.5999078439995</v>
      </c>
      <c r="X26" s="28">
        <v>375539.10082428198</v>
      </c>
      <c r="Y26" s="28">
        <v>424086.281554488</v>
      </c>
      <c r="Z26" s="28">
        <v>762908.35211263516</v>
      </c>
      <c r="AA26" s="28">
        <v>1035341.6810512411</v>
      </c>
      <c r="AB26" s="28">
        <v>2211504.0580225596</v>
      </c>
      <c r="AC26" s="28">
        <v>1127407.2163007341</v>
      </c>
      <c r="AD26" s="28">
        <v>23828</v>
      </c>
      <c r="AE26" s="28">
        <v>2985.4521911420002</v>
      </c>
      <c r="AF26" s="28">
        <v>476131</v>
      </c>
      <c r="AG26" s="28">
        <v>897912</v>
      </c>
      <c r="AH26" s="28">
        <v>947917</v>
      </c>
    </row>
    <row r="27" spans="1:34">
      <c r="A27" s="29" t="s">
        <v>46</v>
      </c>
      <c r="B27" s="28">
        <v>0</v>
      </c>
      <c r="C27" s="28">
        <v>0</v>
      </c>
      <c r="D27" s="28">
        <v>0</v>
      </c>
      <c r="E27" s="28">
        <v>0</v>
      </c>
      <c r="F27" s="28">
        <v>16495.510999999999</v>
      </c>
      <c r="G27" s="28">
        <v>61705.466999999997</v>
      </c>
      <c r="H27" s="28">
        <v>58017.36759999999</v>
      </c>
      <c r="I27" s="28">
        <v>29750</v>
      </c>
      <c r="J27" s="28">
        <v>108199.97979000001</v>
      </c>
      <c r="K27" s="28">
        <v>203425.11239000002</v>
      </c>
      <c r="L27" s="28">
        <v>207222.20868000001</v>
      </c>
      <c r="M27" s="28">
        <v>210425.6545</v>
      </c>
      <c r="N27" s="28">
        <v>131017.44100000001</v>
      </c>
      <c r="O27" s="28">
        <v>48706</v>
      </c>
      <c r="P27" s="28">
        <v>148949</v>
      </c>
      <c r="Q27" s="28">
        <v>394896</v>
      </c>
      <c r="R27" s="28">
        <v>296526</v>
      </c>
      <c r="S27" s="28">
        <v>250307</v>
      </c>
      <c r="T27" s="28">
        <v>22766</v>
      </c>
      <c r="U27" s="28">
        <v>47521.949519999995</v>
      </c>
      <c r="V27" s="28">
        <v>49054.877619999999</v>
      </c>
      <c r="W27" s="28">
        <v>35217.204469999997</v>
      </c>
      <c r="X27" s="28">
        <v>35281.125520000001</v>
      </c>
      <c r="Y27" s="28">
        <v>400.2002</v>
      </c>
      <c r="Z27" s="28">
        <v>0</v>
      </c>
      <c r="AA27" s="28">
        <v>140781.99887000004</v>
      </c>
      <c r="AB27" s="28">
        <v>195669.12526</v>
      </c>
      <c r="AC27" s="28">
        <v>303527.40308999998</v>
      </c>
      <c r="AD27" s="28">
        <v>1256952</v>
      </c>
      <c r="AE27" s="28">
        <v>807895.44228000008</v>
      </c>
      <c r="AF27" s="28">
        <v>719979</v>
      </c>
      <c r="AG27" s="28">
        <v>2048205</v>
      </c>
      <c r="AH27" s="28">
        <v>1497347</v>
      </c>
    </row>
    <row r="28" spans="1:34">
      <c r="A28" s="29" t="s">
        <v>47</v>
      </c>
      <c r="B28" s="28">
        <v>14882</v>
      </c>
      <c r="C28" s="28">
        <v>13858</v>
      </c>
      <c r="D28" s="28">
        <v>6676</v>
      </c>
      <c r="E28" s="28">
        <v>18912</v>
      </c>
      <c r="F28" s="28">
        <v>8523.4840000000004</v>
      </c>
      <c r="G28" s="28">
        <v>21470.395</v>
      </c>
      <c r="H28" s="28">
        <v>72598.674196731983</v>
      </c>
      <c r="I28" s="28">
        <v>23497</v>
      </c>
      <c r="J28" s="28">
        <v>21823.482105944007</v>
      </c>
      <c r="K28" s="28">
        <v>16401.373265173002</v>
      </c>
      <c r="L28" s="28">
        <v>21786.772802362004</v>
      </c>
      <c r="M28" s="28">
        <v>11457.769812167999</v>
      </c>
      <c r="N28" s="28">
        <v>11527.780379667998</v>
      </c>
      <c r="O28" s="28">
        <v>13490</v>
      </c>
      <c r="P28" s="28">
        <v>4618</v>
      </c>
      <c r="Q28" s="28">
        <v>5126</v>
      </c>
      <c r="R28" s="28">
        <v>8315</v>
      </c>
      <c r="S28" s="28">
        <v>70850</v>
      </c>
      <c r="T28" s="28">
        <v>273633</v>
      </c>
      <c r="U28" s="28">
        <v>76142.872306203964</v>
      </c>
      <c r="V28" s="28">
        <v>79020.341410239897</v>
      </c>
      <c r="W28" s="28">
        <v>176256.69393874795</v>
      </c>
      <c r="X28" s="28">
        <v>115197.89099357581</v>
      </c>
      <c r="Y28" s="28">
        <v>139518.81036831182</v>
      </c>
      <c r="Z28" s="28">
        <v>61744.290983140112</v>
      </c>
      <c r="AA28" s="28">
        <v>64437.52742127204</v>
      </c>
      <c r="AB28" s="28">
        <v>393832.66014864016</v>
      </c>
      <c r="AC28" s="28">
        <v>346954.97052305326</v>
      </c>
      <c r="AD28" s="28">
        <v>462974</v>
      </c>
      <c r="AE28" s="28">
        <v>1331679.5618865013</v>
      </c>
      <c r="AF28" s="28">
        <v>1459212</v>
      </c>
      <c r="AG28" s="28">
        <v>2292012</v>
      </c>
      <c r="AH28" s="28">
        <v>2459587</v>
      </c>
    </row>
    <row r="29" spans="1:34">
      <c r="A29" s="29" t="s">
        <v>48</v>
      </c>
      <c r="B29" s="28">
        <v>0</v>
      </c>
      <c r="C29" s="28">
        <v>0</v>
      </c>
      <c r="D29" s="28">
        <v>0</v>
      </c>
      <c r="E29" s="28"/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-181.37801931899997</v>
      </c>
      <c r="L29" s="28">
        <v>0</v>
      </c>
      <c r="M29" s="28">
        <v>0</v>
      </c>
      <c r="N29" s="28">
        <v>0</v>
      </c>
      <c r="O29" s="28">
        <v>-11</v>
      </c>
      <c r="P29" s="28">
        <v>-51</v>
      </c>
      <c r="Q29" s="28">
        <v>-4</v>
      </c>
      <c r="R29" s="28">
        <v>-1</v>
      </c>
      <c r="S29" s="28">
        <v>0</v>
      </c>
      <c r="T29" s="28">
        <v>0</v>
      </c>
      <c r="U29" s="28">
        <v>-1.6353012159999998</v>
      </c>
      <c r="V29" s="28">
        <v>0</v>
      </c>
      <c r="W29" s="28">
        <v>-1.1005083959999997</v>
      </c>
      <c r="X29" s="28">
        <v>-422.71881028299998</v>
      </c>
      <c r="Y29" s="28">
        <v>0</v>
      </c>
      <c r="Z29" s="28">
        <v>-10.471613925</v>
      </c>
      <c r="AA29" s="28">
        <v>-6.6297759219999994</v>
      </c>
      <c r="AB29" s="28">
        <v>-11.146910799999999</v>
      </c>
      <c r="AC29" s="28">
        <v>-7.823090649000001</v>
      </c>
      <c r="AD29" s="28">
        <v>-7</v>
      </c>
      <c r="AE29" s="28">
        <v>-4.6729056799999986</v>
      </c>
      <c r="AF29" s="28">
        <v>-7</v>
      </c>
      <c r="AG29" s="28">
        <v>-3</v>
      </c>
      <c r="AH29" s="28">
        <v>-738</v>
      </c>
    </row>
    <row r="30" spans="1:34">
      <c r="A30" s="29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</row>
    <row r="31" spans="1:34">
      <c r="A31" s="24" t="s">
        <v>49</v>
      </c>
      <c r="B31" s="25">
        <v>767</v>
      </c>
      <c r="C31" s="25">
        <v>4790</v>
      </c>
      <c r="D31" s="25">
        <v>12795.001</v>
      </c>
      <c r="E31" s="25">
        <v>14583.999</v>
      </c>
      <c r="F31" s="25">
        <v>1605.7449999999999</v>
      </c>
      <c r="G31" s="25">
        <v>9051.1869999999999</v>
      </c>
      <c r="H31" s="25">
        <v>7341.43</v>
      </c>
      <c r="I31" s="25">
        <v>11920</v>
      </c>
      <c r="J31" s="26">
        <v>1274.7539400000003</v>
      </c>
      <c r="K31" s="26">
        <v>10145.97003</v>
      </c>
      <c r="L31" s="26">
        <v>13152.455819999999</v>
      </c>
      <c r="M31" s="26">
        <v>20063.030289999999</v>
      </c>
      <c r="N31" s="26">
        <v>21622.879000000001</v>
      </c>
      <c r="O31" s="26">
        <v>11306</v>
      </c>
      <c r="P31" s="26">
        <v>15041</v>
      </c>
      <c r="Q31" s="26">
        <v>21980</v>
      </c>
      <c r="R31" s="26">
        <v>63684</v>
      </c>
      <c r="S31" s="26">
        <v>22055</v>
      </c>
      <c r="T31" s="26">
        <v>25396</v>
      </c>
      <c r="U31" s="26">
        <v>24894.734769999999</v>
      </c>
      <c r="V31" s="26">
        <f>SUM(V32:V34)</f>
        <v>7109.8580000000002</v>
      </c>
      <c r="W31" s="26">
        <v>22645.22422</v>
      </c>
      <c r="X31" s="26">
        <v>32071.736830000002</v>
      </c>
      <c r="Y31" s="26">
        <v>27100.892680000001</v>
      </c>
      <c r="Z31" s="26">
        <v>6726.0564099999992</v>
      </c>
      <c r="AA31" s="26">
        <v>27636.544620000001</v>
      </c>
      <c r="AB31" s="26">
        <v>31161.132529999999</v>
      </c>
      <c r="AC31" s="26">
        <v>32523.992919999997</v>
      </c>
      <c r="AD31" s="26">
        <v>6063</v>
      </c>
      <c r="AE31" s="26">
        <v>24392</v>
      </c>
      <c r="AF31" s="26">
        <v>21584</v>
      </c>
      <c r="AG31" s="26">
        <v>35637</v>
      </c>
      <c r="AH31" s="26">
        <v>6832</v>
      </c>
    </row>
    <row r="32" spans="1:34">
      <c r="A32" s="29" t="s">
        <v>50</v>
      </c>
      <c r="B32" s="28">
        <v>13</v>
      </c>
      <c r="C32" s="28">
        <v>4002</v>
      </c>
      <c r="D32" s="28">
        <v>9475.0010000000002</v>
      </c>
      <c r="E32" s="28">
        <v>7682.9989999999998</v>
      </c>
      <c r="F32" s="28">
        <v>218.65600000000001</v>
      </c>
      <c r="G32" s="28">
        <v>7539.0929999999998</v>
      </c>
      <c r="H32" s="28">
        <v>5862.0820000000003</v>
      </c>
      <c r="I32" s="28">
        <v>10623</v>
      </c>
      <c r="J32" s="28">
        <v>22.913599999999999</v>
      </c>
      <c r="K32" s="28">
        <v>8720.1516599999995</v>
      </c>
      <c r="L32" s="28">
        <v>11284.33577</v>
      </c>
      <c r="M32" s="28">
        <v>18074.658899999999</v>
      </c>
      <c r="N32" s="28">
        <v>19312.444</v>
      </c>
      <c r="O32" s="28">
        <v>0</v>
      </c>
      <c r="P32" s="28">
        <v>12109</v>
      </c>
      <c r="Q32" s="28">
        <v>18626</v>
      </c>
      <c r="R32" s="28">
        <v>85</v>
      </c>
      <c r="S32" s="28">
        <v>15164</v>
      </c>
      <c r="T32" s="28">
        <v>18115</v>
      </c>
      <c r="U32" s="28">
        <v>17508.51887</v>
      </c>
      <c r="V32" s="28">
        <v>274.21300000000002</v>
      </c>
      <c r="W32" s="28">
        <v>17572.14126</v>
      </c>
      <c r="X32" s="28">
        <v>27002.217629999999</v>
      </c>
      <c r="Y32" s="28">
        <v>21803.848040000001</v>
      </c>
      <c r="Z32" s="28">
        <v>278.87915000000004</v>
      </c>
      <c r="AA32" s="28">
        <v>20617.80111</v>
      </c>
      <c r="AB32" s="28">
        <v>20622.49077</v>
      </c>
      <c r="AC32" s="28">
        <v>25473.054539999997</v>
      </c>
      <c r="AD32" s="28">
        <v>359</v>
      </c>
      <c r="AE32" s="28">
        <v>19273</v>
      </c>
      <c r="AF32" s="28">
        <v>16271</v>
      </c>
      <c r="AG32" s="28">
        <v>30193</v>
      </c>
      <c r="AH32" s="28">
        <v>1100</v>
      </c>
    </row>
    <row r="33" spans="1:34">
      <c r="A33" s="29" t="s">
        <v>51</v>
      </c>
      <c r="B33" s="28">
        <v>754</v>
      </c>
      <c r="C33" s="28">
        <v>747</v>
      </c>
      <c r="D33" s="28">
        <v>3310</v>
      </c>
      <c r="E33" s="28">
        <v>6901</v>
      </c>
      <c r="F33" s="28">
        <v>1387.0889999999999</v>
      </c>
      <c r="G33" s="28">
        <v>1512.0940000000001</v>
      </c>
      <c r="H33" s="28">
        <v>1479.348</v>
      </c>
      <c r="I33" s="28">
        <v>1295</v>
      </c>
      <c r="J33" s="28">
        <v>1251.8403400000002</v>
      </c>
      <c r="K33" s="28">
        <v>1335.71047</v>
      </c>
      <c r="L33" s="28">
        <v>1650.2105100000001</v>
      </c>
      <c r="M33" s="28">
        <v>1970.62789</v>
      </c>
      <c r="N33" s="28">
        <v>2311.4349999999999</v>
      </c>
      <c r="O33" s="28">
        <v>2565</v>
      </c>
      <c r="P33" s="28">
        <v>2925</v>
      </c>
      <c r="Q33" s="28">
        <v>3349</v>
      </c>
      <c r="R33" s="28">
        <v>63599</v>
      </c>
      <c r="S33" s="28">
        <v>6891</v>
      </c>
      <c r="T33" s="28">
        <v>7281</v>
      </c>
      <c r="U33" s="28">
        <v>7386.2159000000001</v>
      </c>
      <c r="V33" s="28">
        <v>6835.6450000000004</v>
      </c>
      <c r="W33" s="28">
        <v>5030.0829599999997</v>
      </c>
      <c r="X33" s="28">
        <v>5026.5192000000006</v>
      </c>
      <c r="Y33" s="28">
        <v>5249.0446400000001</v>
      </c>
      <c r="Z33" s="28">
        <v>6447.1772599999995</v>
      </c>
      <c r="AA33" s="28">
        <v>6953.7435099999993</v>
      </c>
      <c r="AB33" s="28">
        <v>7038.6417599999995</v>
      </c>
      <c r="AC33" s="28">
        <v>6975.9383799999996</v>
      </c>
      <c r="AD33" s="28">
        <v>5704</v>
      </c>
      <c r="AE33" s="28">
        <v>5119</v>
      </c>
      <c r="AF33" s="28">
        <v>5238</v>
      </c>
      <c r="AG33" s="28">
        <v>5444</v>
      </c>
      <c r="AH33" s="28">
        <v>5732</v>
      </c>
    </row>
    <row r="34" spans="1:34">
      <c r="A34" s="29" t="s">
        <v>126</v>
      </c>
      <c r="B34" s="28">
        <v>0</v>
      </c>
      <c r="C34" s="28">
        <v>41</v>
      </c>
      <c r="D34" s="28">
        <v>10</v>
      </c>
      <c r="E34" s="28">
        <v>0</v>
      </c>
      <c r="F34" s="28">
        <v>0</v>
      </c>
      <c r="G34" s="28">
        <v>0</v>
      </c>
      <c r="H34" s="28">
        <v>0</v>
      </c>
      <c r="I34" s="28">
        <v>2</v>
      </c>
      <c r="J34" s="28">
        <v>0</v>
      </c>
      <c r="K34" s="28">
        <v>90.107900000000001</v>
      </c>
      <c r="L34" s="28">
        <v>217.90954000000002</v>
      </c>
      <c r="M34" s="28">
        <v>16.743500000000001</v>
      </c>
      <c r="N34" s="28">
        <v>0</v>
      </c>
      <c r="O34" s="28">
        <v>8741</v>
      </c>
      <c r="P34" s="28">
        <v>7</v>
      </c>
      <c r="Q34" s="28">
        <v>5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G34" s="28">
        <v>0</v>
      </c>
      <c r="AH34" s="28">
        <v>0</v>
      </c>
    </row>
    <row r="35" spans="1:34">
      <c r="A35" s="63" t="s">
        <v>197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43</v>
      </c>
      <c r="X35" s="28">
        <v>43</v>
      </c>
      <c r="Y35" s="28">
        <v>48</v>
      </c>
      <c r="Z35" s="68">
        <v>0</v>
      </c>
      <c r="AA35" s="68">
        <v>65</v>
      </c>
      <c r="AB35" s="68">
        <v>3500</v>
      </c>
      <c r="AC35" s="68">
        <v>75</v>
      </c>
      <c r="AD35" s="68">
        <v>0</v>
      </c>
      <c r="AE35" s="68">
        <v>0</v>
      </c>
      <c r="AF35" s="68">
        <v>75</v>
      </c>
      <c r="AG35" s="68">
        <v>0</v>
      </c>
      <c r="AH35" s="68">
        <v>0</v>
      </c>
    </row>
    <row r="36" spans="1:34">
      <c r="A36" s="29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</row>
    <row r="37" spans="1:34">
      <c r="A37" s="24" t="s">
        <v>5</v>
      </c>
      <c r="B37" s="25">
        <v>881800.99</v>
      </c>
      <c r="C37" s="25">
        <v>901749.02</v>
      </c>
      <c r="D37" s="25">
        <v>1196273.9989999998</v>
      </c>
      <c r="E37" s="25">
        <v>1246401.0029999998</v>
      </c>
      <c r="F37" s="25">
        <v>1212695.6239999998</v>
      </c>
      <c r="G37" s="25">
        <v>1194675.7250000001</v>
      </c>
      <c r="H37" s="25">
        <v>1341720.5357703462</v>
      </c>
      <c r="I37" s="25">
        <v>1400071</v>
      </c>
      <c r="J37" s="26">
        <v>1625859.736927704</v>
      </c>
      <c r="K37" s="26">
        <v>1760336.8557453901</v>
      </c>
      <c r="L37" s="26">
        <v>1823352.1412456657</v>
      </c>
      <c r="M37" s="26">
        <v>1952747.2104320559</v>
      </c>
      <c r="N37" s="26">
        <v>1737382.6133664541</v>
      </c>
      <c r="O37" s="26">
        <v>1866151</v>
      </c>
      <c r="P37" s="26">
        <v>1782339</v>
      </c>
      <c r="Q37" s="26">
        <v>1965681</v>
      </c>
      <c r="R37" s="26">
        <v>2166505</v>
      </c>
      <c r="S37" s="26">
        <v>2285417</v>
      </c>
      <c r="T37" s="26">
        <v>2429817</v>
      </c>
      <c r="U37" s="26">
        <v>2828886.7225081688</v>
      </c>
      <c r="V37" s="26">
        <f>SUM(V38:V41)</f>
        <v>2810821.8094076128</v>
      </c>
      <c r="W37" s="26">
        <v>3141004.6738372063</v>
      </c>
      <c r="X37" s="26">
        <v>4366450.6409044079</v>
      </c>
      <c r="Y37" s="26">
        <v>5301971.4511892078</v>
      </c>
      <c r="Z37" s="26">
        <v>5700670.8741315026</v>
      </c>
      <c r="AA37" s="26">
        <v>5450506.8787482129</v>
      </c>
      <c r="AB37" s="26">
        <v>6723699.7020773049</v>
      </c>
      <c r="AC37" s="26">
        <v>7296052.3340900578</v>
      </c>
      <c r="AD37" s="26">
        <v>7500433</v>
      </c>
      <c r="AE37" s="26">
        <v>6690969.1810076041</v>
      </c>
      <c r="AF37" s="26">
        <v>7875609</v>
      </c>
      <c r="AG37" s="26">
        <v>12052154</v>
      </c>
      <c r="AH37" s="26">
        <v>7366209</v>
      </c>
    </row>
    <row r="38" spans="1:34">
      <c r="A38" s="29" t="s">
        <v>52</v>
      </c>
      <c r="B38" s="28">
        <v>543899</v>
      </c>
      <c r="C38" s="28">
        <v>589996.02</v>
      </c>
      <c r="D38" s="28">
        <v>753688.99899999995</v>
      </c>
      <c r="E38" s="28">
        <v>730003</v>
      </c>
      <c r="F38" s="28">
        <v>687655.40700000001</v>
      </c>
      <c r="G38" s="28">
        <v>686036.45200000005</v>
      </c>
      <c r="H38" s="28">
        <v>789089.58001963398</v>
      </c>
      <c r="I38" s="28">
        <v>816613</v>
      </c>
      <c r="J38" s="28">
        <v>826587.99388835602</v>
      </c>
      <c r="K38" s="28">
        <v>954503.46386638493</v>
      </c>
      <c r="L38" s="28">
        <v>1065297.274669254</v>
      </c>
      <c r="M38" s="28">
        <v>1201788.2511742963</v>
      </c>
      <c r="N38" s="28">
        <v>1035520.96582265</v>
      </c>
      <c r="O38" s="28">
        <v>1168812</v>
      </c>
      <c r="P38" s="28">
        <v>1148897</v>
      </c>
      <c r="Q38" s="28">
        <v>1302918</v>
      </c>
      <c r="R38" s="28">
        <v>1588784</v>
      </c>
      <c r="S38" s="28">
        <v>1570037</v>
      </c>
      <c r="T38" s="28">
        <v>1675244</v>
      </c>
      <c r="U38" s="28">
        <v>2151816.5256310306</v>
      </c>
      <c r="V38" s="28">
        <v>2221489.8666408099</v>
      </c>
      <c r="W38" s="28">
        <v>2128232.2909072065</v>
      </c>
      <c r="X38" s="28">
        <v>2447687.9185906439</v>
      </c>
      <c r="Y38" s="28">
        <v>2672036.0726492074</v>
      </c>
      <c r="Z38" s="28">
        <v>2819916.7741516451</v>
      </c>
      <c r="AA38" s="28">
        <v>2667344.2990670968</v>
      </c>
      <c r="AB38" s="28">
        <v>3643205.1750222393</v>
      </c>
      <c r="AC38" s="28">
        <v>3474988.3595876535</v>
      </c>
      <c r="AD38" s="28">
        <v>3787048</v>
      </c>
      <c r="AE38" s="28">
        <v>3438289.5427087736</v>
      </c>
      <c r="AF38" s="28">
        <v>4038105</v>
      </c>
      <c r="AG38" s="28">
        <v>5148277</v>
      </c>
      <c r="AH38" s="28">
        <v>3645472</v>
      </c>
    </row>
    <row r="39" spans="1:34">
      <c r="A39" s="29" t="s">
        <v>53</v>
      </c>
      <c r="B39" s="28">
        <v>365524.99</v>
      </c>
      <c r="C39" s="28">
        <v>327941</v>
      </c>
      <c r="D39" s="28">
        <v>430640</v>
      </c>
      <c r="E39" s="28">
        <v>391476.00099999999</v>
      </c>
      <c r="F39" s="28">
        <v>337641.97399999999</v>
      </c>
      <c r="G39" s="28">
        <v>364516.30099999998</v>
      </c>
      <c r="H39" s="28">
        <v>343077.09116071201</v>
      </c>
      <c r="I39" s="28">
        <v>289063</v>
      </c>
      <c r="J39" s="28">
        <v>458727.12837934797</v>
      </c>
      <c r="K39" s="28">
        <v>597662.00958900503</v>
      </c>
      <c r="L39" s="28">
        <v>562392.73452641198</v>
      </c>
      <c r="M39" s="28">
        <v>553998.71071775979</v>
      </c>
      <c r="N39" s="28">
        <v>515802.30154380406</v>
      </c>
      <c r="O39" s="28">
        <v>414779</v>
      </c>
      <c r="P39" s="28">
        <v>321259</v>
      </c>
      <c r="Q39" s="28">
        <v>311128</v>
      </c>
      <c r="R39" s="28">
        <v>286086</v>
      </c>
      <c r="S39" s="28">
        <v>404217</v>
      </c>
      <c r="T39" s="28">
        <v>531557</v>
      </c>
      <c r="U39" s="28">
        <v>479846.84813</v>
      </c>
      <c r="V39" s="28">
        <v>398047.777</v>
      </c>
      <c r="W39" s="28">
        <v>509480.1181100001</v>
      </c>
      <c r="X39" s="28">
        <v>1245952.8136799999</v>
      </c>
      <c r="Y39" s="28">
        <v>1739184.2525700002</v>
      </c>
      <c r="Z39" s="28">
        <v>1472053.3964200001</v>
      </c>
      <c r="AA39" s="28">
        <v>1336084.5102899999</v>
      </c>
      <c r="AB39" s="28">
        <v>1176759.0440799997</v>
      </c>
      <c r="AC39" s="28">
        <v>1697436.0646726666</v>
      </c>
      <c r="AD39" s="28">
        <v>1316300</v>
      </c>
      <c r="AE39" s="28">
        <v>790240.05724202993</v>
      </c>
      <c r="AF39" s="28">
        <v>844077</v>
      </c>
      <c r="AG39" s="28">
        <v>714621</v>
      </c>
      <c r="AH39" s="28">
        <v>364935</v>
      </c>
    </row>
    <row r="40" spans="1:34">
      <c r="A40" s="29" t="s">
        <v>54</v>
      </c>
      <c r="B40" s="28">
        <v>0</v>
      </c>
      <c r="C40" s="28">
        <v>1285</v>
      </c>
      <c r="D40" s="28">
        <v>40169</v>
      </c>
      <c r="E40" s="28">
        <v>165319.00099999999</v>
      </c>
      <c r="F40" s="28">
        <v>225347.89600000001</v>
      </c>
      <c r="G40" s="28">
        <v>187034.08100000001</v>
      </c>
      <c r="H40" s="28">
        <v>242345.40657000002</v>
      </c>
      <c r="I40" s="28">
        <v>316915</v>
      </c>
      <c r="J40" s="28">
        <v>362836.54112999997</v>
      </c>
      <c r="K40" s="28">
        <v>236730.00459</v>
      </c>
      <c r="L40" s="28">
        <v>211915.80522000001</v>
      </c>
      <c r="M40" s="28">
        <v>210765.68063999998</v>
      </c>
      <c r="N40" s="28">
        <v>206548.30600000001</v>
      </c>
      <c r="O40" s="28">
        <v>301473</v>
      </c>
      <c r="P40" s="28">
        <v>351977</v>
      </c>
      <c r="Q40" s="28">
        <v>377242</v>
      </c>
      <c r="R40" s="28">
        <v>308175</v>
      </c>
      <c r="S40" s="28">
        <v>323464</v>
      </c>
      <c r="T40" s="28">
        <v>239158</v>
      </c>
      <c r="U40" s="28">
        <v>218182.84422000003</v>
      </c>
      <c r="V40" s="28">
        <v>215568.46</v>
      </c>
      <c r="W40" s="28">
        <v>532238.60860000004</v>
      </c>
      <c r="X40" s="28">
        <v>703184.65097000008</v>
      </c>
      <c r="Y40" s="28">
        <v>932825.63956000016</v>
      </c>
      <c r="Z40" s="28">
        <v>1460179.9727899998</v>
      </c>
      <c r="AA40" s="28">
        <v>1497954.8806</v>
      </c>
      <c r="AB40" s="28">
        <v>1956291.6647399995</v>
      </c>
      <c r="AC40" s="28">
        <v>2188542.4513199995</v>
      </c>
      <c r="AD40" s="28">
        <v>2441647</v>
      </c>
      <c r="AE40" s="28">
        <v>2513740.1195800011</v>
      </c>
      <c r="AF40" s="28">
        <v>3043649</v>
      </c>
      <c r="AG40" s="28">
        <v>6256182</v>
      </c>
      <c r="AH40" s="28">
        <v>3429577</v>
      </c>
    </row>
    <row r="41" spans="1:34">
      <c r="A41" s="29" t="s">
        <v>55</v>
      </c>
      <c r="B41" s="28">
        <v>-27623</v>
      </c>
      <c r="C41" s="28">
        <v>-17473</v>
      </c>
      <c r="D41" s="28">
        <v>-28224</v>
      </c>
      <c r="E41" s="28">
        <v>-40396.999000000003</v>
      </c>
      <c r="F41" s="28">
        <v>-37948.654000000002</v>
      </c>
      <c r="G41" s="28">
        <v>-42911.108999999997</v>
      </c>
      <c r="H41" s="28">
        <v>-32790.542979999998</v>
      </c>
      <c r="I41" s="28">
        <v>-22520</v>
      </c>
      <c r="J41" s="28">
        <v>-22292.926469999999</v>
      </c>
      <c r="K41" s="28">
        <v>-28557.622300000003</v>
      </c>
      <c r="L41" s="28">
        <v>-16253.67317</v>
      </c>
      <c r="M41" s="28">
        <v>-13806.432099999998</v>
      </c>
      <c r="N41" s="28">
        <v>-20487.96</v>
      </c>
      <c r="O41" s="28">
        <v>-18913</v>
      </c>
      <c r="P41" s="28">
        <v>-39794</v>
      </c>
      <c r="Q41" s="28">
        <v>-25607</v>
      </c>
      <c r="R41" s="28">
        <v>-16540</v>
      </c>
      <c r="S41" s="28">
        <v>-12301</v>
      </c>
      <c r="T41" s="28">
        <v>-16142</v>
      </c>
      <c r="U41" s="28">
        <v>-20959.49547286157</v>
      </c>
      <c r="V41" s="28">
        <v>-24284.29423319687</v>
      </c>
      <c r="W41" s="28">
        <v>-28946.343780000003</v>
      </c>
      <c r="X41" s="28">
        <v>-30374.742336236195</v>
      </c>
      <c r="Y41" s="28">
        <v>-42074.513590000002</v>
      </c>
      <c r="Z41" s="28">
        <v>-51479.269230143407</v>
      </c>
      <c r="AA41" s="28">
        <v>-50876.811208883591</v>
      </c>
      <c r="AB41" s="28">
        <v>-52556.181764934408</v>
      </c>
      <c r="AC41" s="28">
        <v>-64914.541490262833</v>
      </c>
      <c r="AD41" s="28">
        <v>-44561</v>
      </c>
      <c r="AE41" s="28">
        <v>-51300.538523200004</v>
      </c>
      <c r="AF41" s="28">
        <v>-50222</v>
      </c>
      <c r="AG41" s="28">
        <v>-66926</v>
      </c>
      <c r="AH41" s="28">
        <v>-73775</v>
      </c>
    </row>
    <row r="42" spans="1:34">
      <c r="A42" s="29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</row>
    <row r="43" spans="1:34">
      <c r="A43" s="24" t="s">
        <v>12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</row>
    <row r="44" spans="1:34">
      <c r="A44" s="29" t="s">
        <v>56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</row>
    <row r="45" spans="1:34">
      <c r="A45" s="29" t="s">
        <v>57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</row>
    <row r="46" spans="1:34">
      <c r="A46" s="29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</row>
    <row r="47" spans="1:34">
      <c r="A47" s="24" t="s">
        <v>58</v>
      </c>
      <c r="B47" s="25">
        <v>435694</v>
      </c>
      <c r="C47" s="25">
        <v>643547.49</v>
      </c>
      <c r="D47" s="25">
        <v>602324</v>
      </c>
      <c r="E47" s="25">
        <v>599337</v>
      </c>
      <c r="F47" s="25">
        <v>630557.67099999997</v>
      </c>
      <c r="G47" s="25">
        <v>628142.4439999999</v>
      </c>
      <c r="H47" s="25">
        <v>778203.88599999994</v>
      </c>
      <c r="I47" s="25">
        <v>649142</v>
      </c>
      <c r="J47" s="26">
        <v>400931.511207084</v>
      </c>
      <c r="K47" s="26">
        <v>566919.68632517208</v>
      </c>
      <c r="L47" s="26">
        <v>644251.82694903004</v>
      </c>
      <c r="M47" s="26">
        <v>523337.20897662255</v>
      </c>
      <c r="N47" s="26">
        <v>494874.13355746801</v>
      </c>
      <c r="O47" s="26">
        <v>459380</v>
      </c>
      <c r="P47" s="26">
        <v>377923</v>
      </c>
      <c r="Q47" s="26">
        <v>425334</v>
      </c>
      <c r="R47" s="26">
        <v>226062</v>
      </c>
      <c r="S47" s="26">
        <v>295991</v>
      </c>
      <c r="T47" s="26">
        <v>658566</v>
      </c>
      <c r="U47" s="26">
        <v>460099.335303256</v>
      </c>
      <c r="V47" s="26">
        <f>SUM(V48:V55)</f>
        <v>435132.26634660305</v>
      </c>
      <c r="W47" s="26">
        <v>607979.35424612009</v>
      </c>
      <c r="X47" s="26">
        <v>925738.39995876525</v>
      </c>
      <c r="Y47" s="26">
        <v>840334.11163627193</v>
      </c>
      <c r="Z47" s="26">
        <v>676141.90495999996</v>
      </c>
      <c r="AA47" s="26">
        <v>499278.60480999993</v>
      </c>
      <c r="AB47" s="26">
        <v>1363666.13907</v>
      </c>
      <c r="AC47" s="26">
        <v>1432853.2007000002</v>
      </c>
      <c r="AD47" s="26">
        <v>1787207</v>
      </c>
      <c r="AE47" s="26">
        <v>623826.06316000002</v>
      </c>
      <c r="AF47" s="26">
        <v>1011569</v>
      </c>
      <c r="AG47" s="26">
        <v>1770404</v>
      </c>
      <c r="AH47" s="26">
        <v>405737</v>
      </c>
    </row>
    <row r="48" spans="1:34">
      <c r="A48" s="29" t="s">
        <v>59</v>
      </c>
      <c r="B48" s="28">
        <v>386001</v>
      </c>
      <c r="C48" s="28">
        <v>508633</v>
      </c>
      <c r="D48" s="28">
        <v>558439</v>
      </c>
      <c r="E48" s="28">
        <v>542266</v>
      </c>
      <c r="F48" s="28">
        <v>559145.54099999997</v>
      </c>
      <c r="G48" s="28">
        <v>570485.77099999995</v>
      </c>
      <c r="H48" s="28">
        <v>687104.09600000002</v>
      </c>
      <c r="I48" s="28">
        <v>551425</v>
      </c>
      <c r="J48" s="28">
        <v>333524.53654999996</v>
      </c>
      <c r="K48" s="28">
        <v>437259.29524000006</v>
      </c>
      <c r="L48" s="28">
        <v>460692.72408999997</v>
      </c>
      <c r="M48" s="28">
        <v>450467.34329000011</v>
      </c>
      <c r="N48" s="28">
        <v>394246.13</v>
      </c>
      <c r="O48" s="28">
        <v>422801</v>
      </c>
      <c r="P48" s="28">
        <v>337297</v>
      </c>
      <c r="Q48" s="28">
        <v>377268</v>
      </c>
      <c r="R48" s="28">
        <v>157708</v>
      </c>
      <c r="S48" s="28">
        <v>257513</v>
      </c>
      <c r="T48" s="28">
        <v>580791</v>
      </c>
      <c r="U48" s="28">
        <v>386050.05591</v>
      </c>
      <c r="V48" s="28">
        <v>326041</v>
      </c>
      <c r="W48" s="28">
        <v>531248.34307000006</v>
      </c>
      <c r="X48" s="28">
        <v>798441.15836000035</v>
      </c>
      <c r="Y48" s="28">
        <v>731470.38153999997</v>
      </c>
      <c r="Z48" s="28">
        <v>514011.19121999998</v>
      </c>
      <c r="AA48" s="28">
        <v>446652.56926999992</v>
      </c>
      <c r="AB48" s="28">
        <v>1266365.3099900002</v>
      </c>
      <c r="AC48" s="28">
        <v>1280099.6049500005</v>
      </c>
      <c r="AD48" s="28">
        <v>1580196</v>
      </c>
      <c r="AE48" s="28">
        <v>492148.44327000005</v>
      </c>
      <c r="AF48" s="28">
        <v>811520</v>
      </c>
      <c r="AG48" s="28">
        <v>989675</v>
      </c>
      <c r="AH48" s="28">
        <v>236134</v>
      </c>
    </row>
    <row r="49" spans="1:34">
      <c r="A49" s="29" t="s">
        <v>60</v>
      </c>
      <c r="B49" s="28">
        <v>1035</v>
      </c>
      <c r="C49" s="28">
        <v>3568</v>
      </c>
      <c r="D49" s="28">
        <v>2548</v>
      </c>
      <c r="E49" s="28">
        <v>2614</v>
      </c>
      <c r="F49" s="28">
        <v>3410.6329999999998</v>
      </c>
      <c r="G49" s="28">
        <v>4453.3639999999996</v>
      </c>
      <c r="H49" s="28">
        <v>5000.076</v>
      </c>
      <c r="I49" s="28">
        <v>3577</v>
      </c>
      <c r="J49" s="28">
        <v>4566.2348400000001</v>
      </c>
      <c r="K49" s="28">
        <v>3674.5688700000001</v>
      </c>
      <c r="L49" s="28">
        <v>6666.2344000000003</v>
      </c>
      <c r="M49" s="28">
        <v>4617.2707799999989</v>
      </c>
      <c r="N49" s="28">
        <v>5404.2219999999998</v>
      </c>
      <c r="O49" s="28">
        <v>4336</v>
      </c>
      <c r="P49" s="28">
        <v>4820</v>
      </c>
      <c r="Q49" s="28">
        <v>6334</v>
      </c>
      <c r="R49" s="28">
        <v>8746</v>
      </c>
      <c r="S49" s="28">
        <v>11108</v>
      </c>
      <c r="T49" s="28">
        <v>9053</v>
      </c>
      <c r="U49" s="28">
        <v>5741.9168500000005</v>
      </c>
      <c r="V49" s="28">
        <v>7405.5</v>
      </c>
      <c r="W49" s="28">
        <v>7987.7052599999997</v>
      </c>
      <c r="X49" s="28">
        <v>7575.3364499999998</v>
      </c>
      <c r="Y49" s="28">
        <v>7407.68948</v>
      </c>
      <c r="Z49" s="28">
        <v>9832.2717100000009</v>
      </c>
      <c r="AA49" s="28">
        <v>13641.125739999999</v>
      </c>
      <c r="AB49" s="28">
        <v>13914.636059999999</v>
      </c>
      <c r="AC49" s="28">
        <v>14329.641679999999</v>
      </c>
      <c r="AD49" s="28">
        <v>12055</v>
      </c>
      <c r="AE49" s="28">
        <v>14980.758830000001</v>
      </c>
      <c r="AF49" s="28">
        <v>12199</v>
      </c>
      <c r="AG49" s="28">
        <v>11859</v>
      </c>
      <c r="AH49" s="28">
        <v>6745</v>
      </c>
    </row>
    <row r="50" spans="1:34">
      <c r="A50" s="29" t="s">
        <v>61</v>
      </c>
      <c r="B50" s="28">
        <v>133</v>
      </c>
      <c r="C50" s="28">
        <v>3</v>
      </c>
      <c r="D50" s="28">
        <v>845</v>
      </c>
      <c r="E50" s="28">
        <v>111</v>
      </c>
      <c r="F50" s="28">
        <v>0</v>
      </c>
      <c r="G50" s="28">
        <v>0</v>
      </c>
      <c r="H50" s="28">
        <v>2979.3180000000002</v>
      </c>
      <c r="I50" s="28">
        <v>11099</v>
      </c>
      <c r="J50" s="28">
        <v>1700.2376000000017</v>
      </c>
      <c r="K50" s="28">
        <v>1039.2693299999999</v>
      </c>
      <c r="L50" s="28">
        <v>1555.13753</v>
      </c>
      <c r="M50" s="28">
        <v>0</v>
      </c>
      <c r="N50" s="28">
        <v>2.23</v>
      </c>
      <c r="O50" s="28">
        <v>4578</v>
      </c>
      <c r="P50" s="28">
        <v>2</v>
      </c>
      <c r="Q50" s="28">
        <v>2</v>
      </c>
      <c r="R50" s="28">
        <v>2</v>
      </c>
      <c r="S50" s="28">
        <v>2</v>
      </c>
      <c r="T50" s="28">
        <v>20269</v>
      </c>
      <c r="U50" s="28">
        <v>9108.8246600000002</v>
      </c>
      <c r="V50" s="28">
        <v>0</v>
      </c>
      <c r="W50" s="28">
        <v>0</v>
      </c>
      <c r="X50" s="28">
        <v>32021.561579999998</v>
      </c>
      <c r="Y50" s="28">
        <v>0</v>
      </c>
      <c r="Z50" s="28">
        <v>35526.683810000002</v>
      </c>
      <c r="AA50" s="28">
        <v>0</v>
      </c>
      <c r="AB50" s="28">
        <v>0</v>
      </c>
      <c r="AC50" s="28">
        <v>0</v>
      </c>
      <c r="AD50" s="28">
        <v>20733</v>
      </c>
      <c r="AE50" s="28">
        <v>30462.772789999999</v>
      </c>
      <c r="AF50" s="28">
        <v>81348</v>
      </c>
      <c r="AG50" s="28">
        <v>1965</v>
      </c>
      <c r="AH50" s="28">
        <v>-2265</v>
      </c>
    </row>
    <row r="51" spans="1:34">
      <c r="A51" s="29" t="s">
        <v>122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8577</v>
      </c>
      <c r="S51" s="28">
        <v>8673</v>
      </c>
      <c r="T51" s="28">
        <v>9026</v>
      </c>
      <c r="U51" s="28">
        <v>9495.246149999999</v>
      </c>
      <c r="V51" s="28">
        <v>9665</v>
      </c>
      <c r="W51" s="28">
        <v>9941.0384400000003</v>
      </c>
      <c r="X51" s="28">
        <v>10042.335710000001</v>
      </c>
      <c r="Y51" s="28">
        <v>11581.494070000001</v>
      </c>
      <c r="Z51" s="28">
        <v>10513.266559999998</v>
      </c>
      <c r="AA51" s="28">
        <v>10633.335160000001</v>
      </c>
      <c r="AB51" s="28">
        <v>21152.844820000002</v>
      </c>
      <c r="AC51" s="28">
        <v>18723.646120000001</v>
      </c>
      <c r="AD51" s="28">
        <v>2782</v>
      </c>
      <c r="AE51" s="28">
        <v>0</v>
      </c>
      <c r="AF51" s="28">
        <v>0</v>
      </c>
      <c r="AG51" s="28">
        <v>0</v>
      </c>
      <c r="AH51" s="28">
        <v>0</v>
      </c>
    </row>
    <row r="52" spans="1:34">
      <c r="A52" s="29" t="s">
        <v>220</v>
      </c>
      <c r="B52" s="28">
        <v>0</v>
      </c>
      <c r="C52" s="28">
        <v>0</v>
      </c>
      <c r="D52" s="28">
        <v>0</v>
      </c>
      <c r="E52" s="28">
        <v>19954</v>
      </c>
      <c r="F52" s="28">
        <v>19954.175999999999</v>
      </c>
      <c r="G52" s="28">
        <v>19954.175999999999</v>
      </c>
      <c r="H52" s="28">
        <v>19954.175999999999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4143.4530000000004</v>
      </c>
      <c r="O52" s="28">
        <v>14370</v>
      </c>
      <c r="P52" s="28">
        <v>4143</v>
      </c>
      <c r="Q52" s="28">
        <v>4143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1421.8053200000002</v>
      </c>
      <c r="AB52" s="28">
        <v>1195.1956499999999</v>
      </c>
      <c r="AC52" s="28">
        <v>1195.1956499999999</v>
      </c>
      <c r="AD52" s="28">
        <v>1195.1956499999999</v>
      </c>
      <c r="AE52" s="28">
        <v>0</v>
      </c>
      <c r="AF52" s="28">
        <v>0</v>
      </c>
      <c r="AG52" s="28">
        <v>1022</v>
      </c>
      <c r="AH52" s="28">
        <v>954</v>
      </c>
    </row>
    <row r="53" spans="1:34">
      <c r="A53" s="29" t="s">
        <v>62</v>
      </c>
      <c r="B53" s="28">
        <v>32357</v>
      </c>
      <c r="C53" s="28">
        <v>61815.49</v>
      </c>
      <c r="D53" s="28">
        <v>13507</v>
      </c>
      <c r="E53" s="28">
        <v>14563</v>
      </c>
      <c r="F53" s="28">
        <v>17818.425999999999</v>
      </c>
      <c r="G53" s="28">
        <v>11730.082</v>
      </c>
      <c r="H53" s="28">
        <v>36451.851999999999</v>
      </c>
      <c r="I53" s="28">
        <v>45042</v>
      </c>
      <c r="J53" s="28">
        <v>29755.491587084001</v>
      </c>
      <c r="K53" s="28">
        <v>76924.578905171991</v>
      </c>
      <c r="L53" s="28">
        <v>134441.61662903</v>
      </c>
      <c r="M53" s="28">
        <v>29777.464630092021</v>
      </c>
      <c r="N53" s="28">
        <v>59499.448557467993</v>
      </c>
      <c r="O53" s="28">
        <v>20874</v>
      </c>
      <c r="P53" s="28">
        <v>40527</v>
      </c>
      <c r="Q53" s="28">
        <v>45004</v>
      </c>
      <c r="R53" s="28">
        <v>51690</v>
      </c>
      <c r="S53" s="28">
        <v>20032</v>
      </c>
      <c r="T53" s="28">
        <v>41179</v>
      </c>
      <c r="U53" s="28">
        <v>52380.744933255999</v>
      </c>
      <c r="V53" s="28">
        <v>94911.766346603064</v>
      </c>
      <c r="W53" s="28">
        <v>63976.702936120004</v>
      </c>
      <c r="X53" s="28">
        <v>83026.924348764951</v>
      </c>
      <c r="Y53" s="28">
        <v>95165.578026271978</v>
      </c>
      <c r="Z53" s="28">
        <v>109722</v>
      </c>
      <c r="AA53" s="28">
        <v>29909</v>
      </c>
      <c r="AB53" s="28">
        <v>65141</v>
      </c>
      <c r="AC53" s="28">
        <v>127511</v>
      </c>
      <c r="AD53" s="28">
        <v>173930</v>
      </c>
      <c r="AE53" s="28">
        <v>89859</v>
      </c>
      <c r="AF53" s="28">
        <v>109833</v>
      </c>
      <c r="AG53" s="28">
        <v>768162</v>
      </c>
      <c r="AH53" s="28">
        <v>165444</v>
      </c>
    </row>
    <row r="54" spans="1:34">
      <c r="A54" s="29" t="s">
        <v>63</v>
      </c>
      <c r="B54" s="28">
        <v>22530</v>
      </c>
      <c r="C54" s="28">
        <v>75411</v>
      </c>
      <c r="D54" s="28">
        <v>31608</v>
      </c>
      <c r="E54" s="28">
        <v>41345</v>
      </c>
      <c r="F54" s="28">
        <v>48998.709000000003</v>
      </c>
      <c r="G54" s="28">
        <v>40370.894</v>
      </c>
      <c r="H54" s="28">
        <v>53054.654000000002</v>
      </c>
      <c r="I54" s="28">
        <v>43179</v>
      </c>
      <c r="J54" s="28">
        <v>37606.847040000001</v>
      </c>
      <c r="K54" s="28">
        <v>55105.359880000004</v>
      </c>
      <c r="L54" s="28">
        <v>51196.940429999995</v>
      </c>
      <c r="M54" s="28">
        <v>41981.300696530394</v>
      </c>
      <c r="N54" s="28">
        <v>38877.07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</row>
    <row r="55" spans="1:34">
      <c r="A55" s="29" t="s">
        <v>64</v>
      </c>
      <c r="B55" s="28">
        <v>-6362</v>
      </c>
      <c r="C55" s="28">
        <v>-5883</v>
      </c>
      <c r="D55" s="28">
        <v>-4623</v>
      </c>
      <c r="E55" s="28">
        <v>-21516</v>
      </c>
      <c r="F55" s="28">
        <v>-18769.813999999998</v>
      </c>
      <c r="G55" s="28">
        <v>-18851.843000000001</v>
      </c>
      <c r="H55" s="28">
        <v>-26340.286</v>
      </c>
      <c r="I55" s="28">
        <v>-5180</v>
      </c>
      <c r="J55" s="28">
        <v>-6220.8364099999999</v>
      </c>
      <c r="K55" s="28">
        <v>-7083.3859000000002</v>
      </c>
      <c r="L55" s="28">
        <v>-10300.826129999999</v>
      </c>
      <c r="M55" s="28">
        <v>-3505.1704199999999</v>
      </c>
      <c r="N55" s="28">
        <v>-7297.42</v>
      </c>
      <c r="O55" s="28">
        <v>-7579</v>
      </c>
      <c r="P55" s="28">
        <v>-8866</v>
      </c>
      <c r="Q55" s="28">
        <v>-7417</v>
      </c>
      <c r="R55" s="28">
        <v>-661</v>
      </c>
      <c r="S55" s="28">
        <v>-1337</v>
      </c>
      <c r="T55" s="28">
        <v>-1752</v>
      </c>
      <c r="U55" s="28">
        <v>-2677.4532000000004</v>
      </c>
      <c r="V55" s="28">
        <v>-2891</v>
      </c>
      <c r="W55" s="28">
        <v>-5174.4354599999997</v>
      </c>
      <c r="X55" s="28">
        <v>-5368.9164900000005</v>
      </c>
      <c r="Y55" s="28">
        <v>-5291.0314800000006</v>
      </c>
      <c r="Z55" s="28">
        <v>-3463.5083400000003</v>
      </c>
      <c r="AA55" s="28">
        <v>-2979.2306799999997</v>
      </c>
      <c r="AB55" s="28">
        <v>-4102.8474500000002</v>
      </c>
      <c r="AC55" s="28">
        <v>-9005.8876999999993</v>
      </c>
      <c r="AD55" s="28">
        <v>-3686</v>
      </c>
      <c r="AE55" s="28">
        <v>-3624.9117300000003</v>
      </c>
      <c r="AF55" s="28">
        <v>-3331</v>
      </c>
      <c r="AG55" s="28">
        <v>-2279</v>
      </c>
      <c r="AH55" s="28">
        <v>-1275</v>
      </c>
    </row>
    <row r="56" spans="1:34">
      <c r="A56" s="29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</row>
    <row r="57" spans="1:34">
      <c r="A57" s="24" t="s">
        <v>65</v>
      </c>
      <c r="B57" s="25">
        <v>13541</v>
      </c>
      <c r="C57" s="25">
        <v>14860</v>
      </c>
      <c r="D57" s="25">
        <v>25771</v>
      </c>
      <c r="E57" s="25">
        <v>25230</v>
      </c>
      <c r="F57" s="25">
        <v>38282.741000000002</v>
      </c>
      <c r="G57" s="25">
        <v>38957.375999999997</v>
      </c>
      <c r="H57" s="25">
        <v>37029.834000000003</v>
      </c>
      <c r="I57" s="25">
        <v>41753</v>
      </c>
      <c r="J57" s="26">
        <v>40124.149270000002</v>
      </c>
      <c r="K57" s="26">
        <v>41189.598639999997</v>
      </c>
      <c r="L57" s="26">
        <v>45221.304299999996</v>
      </c>
      <c r="M57" s="26">
        <v>44505.125989999993</v>
      </c>
      <c r="N57" s="26">
        <v>39169.36419</v>
      </c>
      <c r="O57" s="26">
        <v>41186</v>
      </c>
      <c r="P57" s="26">
        <v>28661</v>
      </c>
      <c r="Q57" s="26">
        <v>17492</v>
      </c>
      <c r="R57" s="26">
        <v>15934</v>
      </c>
      <c r="S57" s="26">
        <v>11739</v>
      </c>
      <c r="T57" s="26">
        <v>11871</v>
      </c>
      <c r="U57" s="26">
        <v>10975.163679999998</v>
      </c>
      <c r="V57" s="26">
        <v>10187</v>
      </c>
      <c r="W57" s="26">
        <v>14835</v>
      </c>
      <c r="X57" s="26">
        <v>13462</v>
      </c>
      <c r="Y57" s="26">
        <v>13790</v>
      </c>
      <c r="Z57" s="26">
        <v>16488</v>
      </c>
      <c r="AA57" s="26">
        <v>15648</v>
      </c>
      <c r="AB57" s="26">
        <v>12945</v>
      </c>
      <c r="AC57" s="26">
        <v>12083</v>
      </c>
      <c r="AD57" s="26">
        <v>10950</v>
      </c>
      <c r="AE57" s="26">
        <v>14978</v>
      </c>
      <c r="AF57" s="26">
        <v>12289</v>
      </c>
      <c r="AG57" s="26">
        <v>11682</v>
      </c>
      <c r="AH57" s="26">
        <v>8213</v>
      </c>
    </row>
    <row r="58" spans="1:34">
      <c r="A58" s="29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</row>
    <row r="59" spans="1:34">
      <c r="A59" s="29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</row>
    <row r="60" spans="1:34">
      <c r="A60" s="23" t="s">
        <v>66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</row>
    <row r="61" spans="1:34">
      <c r="A61" s="23" t="s">
        <v>67</v>
      </c>
      <c r="B61" s="22">
        <v>1423099</v>
      </c>
      <c r="C61" s="22">
        <v>1249906.49</v>
      </c>
      <c r="D61" s="22">
        <v>1904577.45</v>
      </c>
      <c r="E61" s="22">
        <v>2415445.9980000001</v>
      </c>
      <c r="F61" s="22">
        <v>2604578.69807046</v>
      </c>
      <c r="G61" s="22">
        <v>2503890.4190000002</v>
      </c>
      <c r="H61" s="22">
        <v>2727041.6942691905</v>
      </c>
      <c r="I61" s="22">
        <v>2746430</v>
      </c>
      <c r="J61" s="22">
        <v>2935282.1629080763</v>
      </c>
      <c r="K61" s="22">
        <v>2744980.3087999076</v>
      </c>
      <c r="L61" s="22">
        <v>3409803.4776201798</v>
      </c>
      <c r="M61" s="22">
        <v>3472495.0606045611</v>
      </c>
      <c r="N61" s="22">
        <v>4197052.4739263337</v>
      </c>
      <c r="O61" s="22">
        <v>4762162</v>
      </c>
      <c r="P61" s="22">
        <v>5433610</v>
      </c>
      <c r="Q61" s="22">
        <v>5772105</v>
      </c>
      <c r="R61" s="22">
        <v>7015587</v>
      </c>
      <c r="S61" s="22">
        <v>6589833</v>
      </c>
      <c r="T61" s="22">
        <v>6523855</v>
      </c>
      <c r="U61" s="22">
        <v>7084061.7351959907</v>
      </c>
      <c r="V61" s="22">
        <f>V62+V67+V75+V81+V85+V93</f>
        <v>7911166.9795812424</v>
      </c>
      <c r="W61" s="22">
        <v>7673845.3083775947</v>
      </c>
      <c r="X61" s="22">
        <v>8360722.7363796346</v>
      </c>
      <c r="Y61" s="22">
        <v>9297481.3384978399</v>
      </c>
      <c r="Z61" s="22">
        <v>10343377.278026458</v>
      </c>
      <c r="AA61" s="22">
        <v>9914425.521723412</v>
      </c>
      <c r="AB61" s="22">
        <v>8500410.8438625336</v>
      </c>
      <c r="AC61" s="22">
        <v>10017194.597852264</v>
      </c>
      <c r="AD61" s="22">
        <v>11733245</v>
      </c>
      <c r="AE61" s="22">
        <v>12579680.170835445</v>
      </c>
      <c r="AF61" s="22">
        <v>13188237</v>
      </c>
      <c r="AG61" s="22">
        <v>8163850</v>
      </c>
      <c r="AH61" s="22">
        <v>14199806</v>
      </c>
    </row>
    <row r="62" spans="1:34">
      <c r="A62" s="24" t="s">
        <v>39</v>
      </c>
      <c r="B62" s="25">
        <v>2963</v>
      </c>
      <c r="C62" s="25">
        <v>22549</v>
      </c>
      <c r="D62" s="25">
        <v>3130</v>
      </c>
      <c r="E62" s="25">
        <v>3201</v>
      </c>
      <c r="F62" s="25">
        <v>3257.9780000000001</v>
      </c>
      <c r="G62" s="25">
        <v>3309.7510000000002</v>
      </c>
      <c r="H62" s="25">
        <v>3361.2648899999999</v>
      </c>
      <c r="I62" s="25">
        <v>3415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172353</v>
      </c>
      <c r="Q62" s="26">
        <v>141853</v>
      </c>
      <c r="R62" s="26">
        <v>168397</v>
      </c>
      <c r="S62" s="26">
        <v>96456</v>
      </c>
      <c r="T62" s="26">
        <v>77366</v>
      </c>
      <c r="U62" s="26">
        <v>71537.441020000013</v>
      </c>
      <c r="V62" s="26">
        <f>SUM(V63:V65)</f>
        <v>65800</v>
      </c>
      <c r="W62" s="26">
        <v>60251.863119999995</v>
      </c>
      <c r="X62" s="26">
        <v>15780.34361</v>
      </c>
      <c r="Y62" s="26">
        <v>0</v>
      </c>
      <c r="Z62" s="26">
        <v>905</v>
      </c>
      <c r="AA62" s="26">
        <v>8130</v>
      </c>
      <c r="AB62" s="26">
        <v>53057</v>
      </c>
      <c r="AC62" s="26">
        <v>46192</v>
      </c>
      <c r="AD62" s="26">
        <v>46822</v>
      </c>
      <c r="AE62" s="26">
        <v>0</v>
      </c>
      <c r="AF62" s="26">
        <v>79313</v>
      </c>
      <c r="AG62" s="26">
        <v>48559</v>
      </c>
      <c r="AH62" s="26">
        <v>0</v>
      </c>
    </row>
    <row r="63" spans="1:34">
      <c r="A63" s="29" t="s">
        <v>40</v>
      </c>
      <c r="B63" s="28">
        <v>0</v>
      </c>
      <c r="C63" s="28">
        <v>19496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4001</v>
      </c>
      <c r="U63" s="28">
        <v>4054.55521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  <c r="AG63" s="28">
        <v>0</v>
      </c>
      <c r="AH63" s="28">
        <v>0</v>
      </c>
    </row>
    <row r="64" spans="1:34">
      <c r="A64" s="29" t="s">
        <v>68</v>
      </c>
      <c r="B64" s="28">
        <v>2963</v>
      </c>
      <c r="C64" s="28">
        <v>3053</v>
      </c>
      <c r="D64" s="28">
        <v>3130</v>
      </c>
      <c r="E64" s="28">
        <v>3201</v>
      </c>
      <c r="F64" s="28">
        <v>3257.9780000000001</v>
      </c>
      <c r="G64" s="28">
        <v>3309.7510000000002</v>
      </c>
      <c r="H64" s="28">
        <v>3361.2648899999999</v>
      </c>
      <c r="I64" s="28">
        <v>3415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172353</v>
      </c>
      <c r="Q64" s="28">
        <v>141853</v>
      </c>
      <c r="R64" s="28">
        <v>168397</v>
      </c>
      <c r="S64" s="28">
        <v>96456</v>
      </c>
      <c r="T64" s="28">
        <v>73365</v>
      </c>
      <c r="U64" s="28">
        <v>67482.885810000007</v>
      </c>
      <c r="V64" s="28">
        <v>65800</v>
      </c>
      <c r="W64" s="28">
        <v>60251.863119999995</v>
      </c>
      <c r="X64" s="28">
        <v>15780.34361</v>
      </c>
      <c r="Y64" s="28">
        <v>0</v>
      </c>
      <c r="Z64" s="28">
        <v>905</v>
      </c>
      <c r="AA64" s="28">
        <v>8130</v>
      </c>
      <c r="AB64" s="28">
        <v>53057</v>
      </c>
      <c r="AC64" s="28">
        <v>46192</v>
      </c>
      <c r="AD64" s="28">
        <v>46822</v>
      </c>
      <c r="AE64" s="28">
        <v>0</v>
      </c>
      <c r="AF64" s="28">
        <v>79313</v>
      </c>
      <c r="AG64" s="28">
        <v>48559</v>
      </c>
      <c r="AH64" s="28">
        <v>0</v>
      </c>
    </row>
    <row r="65" spans="1:34">
      <c r="A65" s="29" t="s">
        <v>42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  <c r="AG65" s="28">
        <v>0</v>
      </c>
      <c r="AH65" s="28">
        <v>0</v>
      </c>
    </row>
    <row r="66" spans="1:34">
      <c r="A66" s="29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</row>
    <row r="67" spans="1:34">
      <c r="A67" s="24" t="s">
        <v>43</v>
      </c>
      <c r="B67" s="25">
        <v>884837</v>
      </c>
      <c r="C67" s="25">
        <v>679736</v>
      </c>
      <c r="D67" s="25">
        <v>876674</v>
      </c>
      <c r="E67" s="25">
        <v>1259264</v>
      </c>
      <c r="F67" s="25">
        <v>1323430.591</v>
      </c>
      <c r="G67" s="25">
        <v>1164716.737</v>
      </c>
      <c r="H67" s="25">
        <v>1189518.3571100002</v>
      </c>
      <c r="I67" s="25">
        <v>1160359</v>
      </c>
      <c r="J67" s="26">
        <v>1251242.9790400001</v>
      </c>
      <c r="K67" s="26">
        <v>1148700.5171299998</v>
      </c>
      <c r="L67" s="26">
        <v>1531482.0561663161</v>
      </c>
      <c r="M67" s="26">
        <v>1558035.0057350202</v>
      </c>
      <c r="N67" s="26">
        <v>2029729.4908623078</v>
      </c>
      <c r="O67" s="26">
        <v>2468675</v>
      </c>
      <c r="P67" s="26">
        <v>3057338</v>
      </c>
      <c r="Q67" s="26">
        <v>2753170</v>
      </c>
      <c r="R67" s="26">
        <v>2283815</v>
      </c>
      <c r="S67" s="26">
        <v>2131657</v>
      </c>
      <c r="T67" s="26">
        <v>2223561</v>
      </c>
      <c r="U67" s="26">
        <v>2812405.5432131742</v>
      </c>
      <c r="V67" s="26">
        <f>SUM(V68:V73)</f>
        <v>3095286.3537384951</v>
      </c>
      <c r="W67" s="26">
        <v>3041053.4355592756</v>
      </c>
      <c r="X67" s="26">
        <v>3327880.2129307105</v>
      </c>
      <c r="Y67" s="26">
        <v>3757646.3529787436</v>
      </c>
      <c r="Z67" s="26">
        <v>4496926.4910814753</v>
      </c>
      <c r="AA67" s="26">
        <v>4003304.4203711892</v>
      </c>
      <c r="AB67" s="26">
        <v>3003027.9281798396</v>
      </c>
      <c r="AC67" s="26">
        <v>4597176.2134017264</v>
      </c>
      <c r="AD67" s="26">
        <v>6288970</v>
      </c>
      <c r="AE67" s="26">
        <v>6876659.252902952</v>
      </c>
      <c r="AF67" s="26">
        <v>7369290</v>
      </c>
      <c r="AG67" s="26">
        <v>7194515</v>
      </c>
      <c r="AH67" s="26">
        <v>7640103</v>
      </c>
    </row>
    <row r="68" spans="1:34">
      <c r="A68" s="29" t="s">
        <v>44</v>
      </c>
      <c r="B68" s="28">
        <v>304156</v>
      </c>
      <c r="C68" s="28">
        <v>291036</v>
      </c>
      <c r="D68" s="28">
        <v>554740</v>
      </c>
      <c r="E68" s="28">
        <v>735384</v>
      </c>
      <c r="F68" s="28">
        <v>987667.61399999994</v>
      </c>
      <c r="G68" s="28">
        <v>872573.56900000002</v>
      </c>
      <c r="H68" s="28">
        <v>828989.71475000016</v>
      </c>
      <c r="I68" s="28">
        <v>825764</v>
      </c>
      <c r="J68" s="28">
        <v>426135.08655000001</v>
      </c>
      <c r="K68" s="28">
        <v>854656.03873999999</v>
      </c>
      <c r="L68" s="28">
        <v>979362.87436718214</v>
      </c>
      <c r="M68" s="28">
        <v>860612.69939680805</v>
      </c>
      <c r="N68" s="28">
        <v>542364.647368534</v>
      </c>
      <c r="O68" s="28">
        <v>1809620</v>
      </c>
      <c r="P68" s="28">
        <v>2101246</v>
      </c>
      <c r="Q68" s="28">
        <v>1698865</v>
      </c>
      <c r="R68" s="28">
        <v>1270107</v>
      </c>
      <c r="S68" s="28">
        <v>1497051</v>
      </c>
      <c r="T68" s="28">
        <v>1158942</v>
      </c>
      <c r="U68" s="28">
        <v>1703872.1312405982</v>
      </c>
      <c r="V68" s="28">
        <v>931824.33193456009</v>
      </c>
      <c r="W68" s="28">
        <v>946601.07732311601</v>
      </c>
      <c r="X68" s="28">
        <v>936607.19185995497</v>
      </c>
      <c r="Y68" s="28">
        <v>767095.46765075997</v>
      </c>
      <c r="Z68" s="28">
        <v>1120071.8635390347</v>
      </c>
      <c r="AA68" s="28">
        <v>1265009.1283033681</v>
      </c>
      <c r="AB68" s="28">
        <v>970603.63290543982</v>
      </c>
      <c r="AC68" s="28">
        <v>1449275.900754489</v>
      </c>
      <c r="AD68" s="28">
        <v>1494980</v>
      </c>
      <c r="AE68" s="28">
        <v>2576562.7563556773</v>
      </c>
      <c r="AF68" s="28">
        <v>2135632</v>
      </c>
      <c r="AG68" s="28">
        <v>1343887</v>
      </c>
      <c r="AH68" s="28">
        <v>3131248</v>
      </c>
    </row>
    <row r="69" spans="1:34">
      <c r="A69" s="29" t="s">
        <v>219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>
        <v>560911</v>
      </c>
      <c r="AG69" s="28">
        <v>0</v>
      </c>
      <c r="AH69" s="28">
        <v>0</v>
      </c>
    </row>
    <row r="70" spans="1:34">
      <c r="A70" s="29" t="s">
        <v>45</v>
      </c>
      <c r="B70" s="28">
        <v>329037</v>
      </c>
      <c r="C70" s="28">
        <v>133617</v>
      </c>
      <c r="D70" s="28">
        <v>59409</v>
      </c>
      <c r="E70" s="28">
        <v>273290</v>
      </c>
      <c r="F70" s="28">
        <v>100396.319</v>
      </c>
      <c r="G70" s="28">
        <v>99758.716</v>
      </c>
      <c r="H70" s="28">
        <v>168157.92851000003</v>
      </c>
      <c r="I70" s="28">
        <v>128205</v>
      </c>
      <c r="J70" s="28">
        <v>606326.00847</v>
      </c>
      <c r="K70" s="28">
        <v>169674.01368</v>
      </c>
      <c r="L70" s="28">
        <v>381566.49713999999</v>
      </c>
      <c r="M70" s="28">
        <v>513330.30619999999</v>
      </c>
      <c r="N70" s="28">
        <v>1190562.183</v>
      </c>
      <c r="O70" s="28">
        <v>235808</v>
      </c>
      <c r="P70" s="28">
        <v>185260</v>
      </c>
      <c r="Q70" s="28">
        <v>245222</v>
      </c>
      <c r="R70" s="28">
        <v>260312</v>
      </c>
      <c r="S70" s="28">
        <v>259991</v>
      </c>
      <c r="T70" s="28">
        <v>560678</v>
      </c>
      <c r="U70" s="28">
        <v>331788.11765214597</v>
      </c>
      <c r="V70" s="28">
        <v>1101979.00810837</v>
      </c>
      <c r="W70" s="28">
        <v>1141936.9270335119</v>
      </c>
      <c r="X70" s="28">
        <v>1427955.1873517791</v>
      </c>
      <c r="Y70" s="28">
        <v>2025326.5701782717</v>
      </c>
      <c r="Z70" s="28">
        <v>2395257.3379403753</v>
      </c>
      <c r="AA70" s="28">
        <v>1916949.8904429541</v>
      </c>
      <c r="AB70" s="28">
        <v>1559287.0076371201</v>
      </c>
      <c r="AC70" s="28">
        <v>2457822.2211791743</v>
      </c>
      <c r="AD70" s="28">
        <v>2992538</v>
      </c>
      <c r="AE70" s="28">
        <v>2521167.2443586239</v>
      </c>
      <c r="AF70" s="28">
        <v>2506499</v>
      </c>
      <c r="AG70" s="28">
        <v>3255283</v>
      </c>
      <c r="AH70" s="28">
        <v>2444283</v>
      </c>
    </row>
    <row r="71" spans="1:34">
      <c r="A71" s="29" t="s">
        <v>46</v>
      </c>
      <c r="B71" s="28">
        <v>251516</v>
      </c>
      <c r="C71" s="28">
        <v>255078</v>
      </c>
      <c r="D71" s="28">
        <v>260399</v>
      </c>
      <c r="E71" s="28">
        <v>249805</v>
      </c>
      <c r="F71" s="28">
        <v>233639.56</v>
      </c>
      <c r="G71" s="28">
        <v>184199.383</v>
      </c>
      <c r="H71" s="28">
        <v>187552.85658000002</v>
      </c>
      <c r="I71" s="28">
        <v>199475</v>
      </c>
      <c r="J71" s="28">
        <v>207832.56342000002</v>
      </c>
      <c r="K71" s="28">
        <v>105599.06354999999</v>
      </c>
      <c r="L71" s="28">
        <v>147123.92347000004</v>
      </c>
      <c r="M71" s="28">
        <v>156979.75711999999</v>
      </c>
      <c r="N71" s="28">
        <v>255193.35134999998</v>
      </c>
      <c r="O71" s="28">
        <v>340884</v>
      </c>
      <c r="P71" s="28">
        <v>676254</v>
      </c>
      <c r="Q71" s="28">
        <v>712710</v>
      </c>
      <c r="R71" s="28">
        <v>675114</v>
      </c>
      <c r="S71" s="28">
        <v>325266</v>
      </c>
      <c r="T71" s="28">
        <v>470984</v>
      </c>
      <c r="U71" s="28">
        <v>686182.85881000001</v>
      </c>
      <c r="V71" s="28">
        <v>960456.50668000011</v>
      </c>
      <c r="W71" s="28">
        <v>753540.67391000013</v>
      </c>
      <c r="X71" s="28">
        <v>783256.26653999998</v>
      </c>
      <c r="Y71" s="28">
        <v>730673.29937999998</v>
      </c>
      <c r="Z71" s="28">
        <v>765089.80605999997</v>
      </c>
      <c r="AA71" s="28">
        <v>630990.94747000001</v>
      </c>
      <c r="AB71" s="28">
        <v>280997.38157999999</v>
      </c>
      <c r="AC71" s="28">
        <v>360816.07608999999</v>
      </c>
      <c r="AD71" s="28">
        <v>795452</v>
      </c>
      <c r="AE71" s="28">
        <v>826226.12561999995</v>
      </c>
      <c r="AF71" s="28">
        <v>872156</v>
      </c>
      <c r="AG71" s="28">
        <v>1334461</v>
      </c>
      <c r="AH71" s="28">
        <v>538620</v>
      </c>
    </row>
    <row r="72" spans="1:34">
      <c r="A72" s="29" t="s">
        <v>47</v>
      </c>
      <c r="B72" s="28">
        <v>128</v>
      </c>
      <c r="C72" s="28">
        <v>5</v>
      </c>
      <c r="D72" s="28">
        <v>2126</v>
      </c>
      <c r="E72" s="28">
        <v>785</v>
      </c>
      <c r="F72" s="28">
        <v>1727.098</v>
      </c>
      <c r="G72" s="28">
        <v>8185.0690000000004</v>
      </c>
      <c r="H72" s="28">
        <v>4817.8572699999995</v>
      </c>
      <c r="I72" s="28">
        <v>6915</v>
      </c>
      <c r="J72" s="28">
        <v>10949.320599999994</v>
      </c>
      <c r="K72" s="28">
        <v>18772.401159999998</v>
      </c>
      <c r="L72" s="28">
        <v>23790.557390000002</v>
      </c>
      <c r="M72" s="28">
        <v>27451.365809999999</v>
      </c>
      <c r="N72" s="28">
        <v>41728.154534809</v>
      </c>
      <c r="O72" s="28">
        <v>82872</v>
      </c>
      <c r="P72" s="28">
        <v>95268</v>
      </c>
      <c r="Q72" s="28">
        <v>97044</v>
      </c>
      <c r="R72" s="28">
        <v>78401</v>
      </c>
      <c r="S72" s="28">
        <v>49510</v>
      </c>
      <c r="T72" s="28">
        <v>33104</v>
      </c>
      <c r="U72" s="28">
        <v>90721.669648303898</v>
      </c>
      <c r="V72" s="28">
        <v>101207.46745160484</v>
      </c>
      <c r="W72" s="28">
        <v>199292.04636888404</v>
      </c>
      <c r="X72" s="28">
        <v>180061.56717897605</v>
      </c>
      <c r="Y72" s="28">
        <v>234987.37238487173</v>
      </c>
      <c r="Z72" s="28">
        <v>217199.21837195504</v>
      </c>
      <c r="AA72" s="28">
        <v>191083.48665028901</v>
      </c>
      <c r="AB72" s="28">
        <v>192693.38555543998</v>
      </c>
      <c r="AC72" s="28">
        <v>329905.12291137705</v>
      </c>
      <c r="AD72" s="28">
        <v>1006521</v>
      </c>
      <c r="AE72" s="28">
        <v>953199.25415236305</v>
      </c>
      <c r="AF72" s="28">
        <v>1294734</v>
      </c>
      <c r="AG72" s="28">
        <v>1261518</v>
      </c>
      <c r="AH72" s="28">
        <v>1525952</v>
      </c>
    </row>
    <row r="73" spans="1:34">
      <c r="A73" s="29" t="s">
        <v>48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-361.79620086599999</v>
      </c>
      <c r="M73" s="28">
        <v>-339.12279178799992</v>
      </c>
      <c r="N73" s="28">
        <v>-118.84539103499999</v>
      </c>
      <c r="O73" s="28">
        <v>-509</v>
      </c>
      <c r="P73" s="28">
        <v>-690</v>
      </c>
      <c r="Q73" s="28">
        <v>-671</v>
      </c>
      <c r="R73" s="28">
        <v>-119</v>
      </c>
      <c r="S73" s="28">
        <v>-161</v>
      </c>
      <c r="T73" s="28">
        <v>-147</v>
      </c>
      <c r="U73" s="28">
        <v>-159.234137874</v>
      </c>
      <c r="V73" s="28">
        <v>-180.96043603999999</v>
      </c>
      <c r="W73" s="28">
        <v>-317.28907623599991</v>
      </c>
      <c r="X73" s="28">
        <v>0</v>
      </c>
      <c r="Y73" s="28">
        <v>-436.35661515999999</v>
      </c>
      <c r="Z73" s="28">
        <v>-691.7348298899999</v>
      </c>
      <c r="AA73" s="28">
        <v>-729.03249542200001</v>
      </c>
      <c r="AB73" s="28">
        <v>-553.47949815999993</v>
      </c>
      <c r="AC73" s="28">
        <v>-643.10753331299998</v>
      </c>
      <c r="AD73" s="28">
        <v>-521</v>
      </c>
      <c r="AE73" s="28">
        <v>-496.12758371199999</v>
      </c>
      <c r="AF73" s="28">
        <v>-642</v>
      </c>
      <c r="AG73" s="28">
        <v>-634</v>
      </c>
      <c r="AH73" s="28">
        <v>0</v>
      </c>
    </row>
    <row r="74" spans="1:34">
      <c r="A74" s="29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</row>
    <row r="75" spans="1:34">
      <c r="A75" s="24" t="s">
        <v>5</v>
      </c>
      <c r="B75" s="25">
        <v>443268</v>
      </c>
      <c r="C75" s="25">
        <v>547433</v>
      </c>
      <c r="D75" s="25">
        <v>925701.45</v>
      </c>
      <c r="E75" s="25">
        <v>1063326.9980000001</v>
      </c>
      <c r="F75" s="25">
        <v>1197301.04307046</v>
      </c>
      <c r="G75" s="25">
        <v>1249722.0189999999</v>
      </c>
      <c r="H75" s="25">
        <v>1454270.5702691902</v>
      </c>
      <c r="I75" s="25">
        <v>1497363</v>
      </c>
      <c r="J75" s="26">
        <v>1594419.8098680761</v>
      </c>
      <c r="K75" s="26">
        <v>1573246.565669908</v>
      </c>
      <c r="L75" s="26">
        <v>1847911.5324824699</v>
      </c>
      <c r="M75" s="26">
        <v>1810111.1388424237</v>
      </c>
      <c r="N75" s="26">
        <v>2069895.3042245153</v>
      </c>
      <c r="O75" s="26">
        <v>2110971</v>
      </c>
      <c r="P75" s="26">
        <v>1964083</v>
      </c>
      <c r="Q75" s="26">
        <v>2605515</v>
      </c>
      <c r="R75" s="26">
        <v>4305133</v>
      </c>
      <c r="S75" s="26">
        <v>4072005</v>
      </c>
      <c r="T75" s="26">
        <v>3912574</v>
      </c>
      <c r="U75" s="26">
        <v>3890436.0611814926</v>
      </c>
      <c r="V75" s="26">
        <f>SUM(V76:V79)</f>
        <v>4399383.4494499052</v>
      </c>
      <c r="W75" s="26">
        <v>4319357.3542039273</v>
      </c>
      <c r="X75" s="26">
        <v>4733582.0102652786</v>
      </c>
      <c r="Y75" s="26">
        <v>5103581.6219306486</v>
      </c>
      <c r="Z75" s="26">
        <v>5387692.2111849831</v>
      </c>
      <c r="AA75" s="26">
        <v>5464120.4918222232</v>
      </c>
      <c r="AB75" s="26">
        <v>4980321.7906226944</v>
      </c>
      <c r="AC75" s="26">
        <v>4881190.1792005366</v>
      </c>
      <c r="AD75" s="26">
        <v>5065890</v>
      </c>
      <c r="AE75" s="26">
        <v>5398918.7930424931</v>
      </c>
      <c r="AF75" s="26">
        <v>5348617.6007081028</v>
      </c>
      <c r="AG75" s="26">
        <v>577429</v>
      </c>
      <c r="AH75" s="26">
        <v>5889964</v>
      </c>
    </row>
    <row r="76" spans="1:34">
      <c r="A76" s="29" t="s">
        <v>52</v>
      </c>
      <c r="B76" s="28">
        <v>325649</v>
      </c>
      <c r="C76" s="28">
        <v>392218</v>
      </c>
      <c r="D76" s="28">
        <v>571293</v>
      </c>
      <c r="E76" s="28">
        <v>588002</v>
      </c>
      <c r="F76" s="28">
        <v>711223.06806046003</v>
      </c>
      <c r="G76" s="28">
        <v>635064.68799999997</v>
      </c>
      <c r="H76" s="28">
        <v>842124.52528919012</v>
      </c>
      <c r="I76" s="28">
        <v>872509</v>
      </c>
      <c r="J76" s="28">
        <v>910100.4778580761</v>
      </c>
      <c r="K76" s="28">
        <v>802122.72012990806</v>
      </c>
      <c r="L76" s="28">
        <v>1020460.46367247</v>
      </c>
      <c r="M76" s="28">
        <v>1063220.1999424237</v>
      </c>
      <c r="N76" s="28">
        <v>1202559.2692245152</v>
      </c>
      <c r="O76" s="28">
        <v>1266654</v>
      </c>
      <c r="P76" s="28">
        <v>1129293</v>
      </c>
      <c r="Q76" s="28">
        <v>1846182</v>
      </c>
      <c r="R76" s="28">
        <v>3549123</v>
      </c>
      <c r="S76" s="28">
        <v>3337612</v>
      </c>
      <c r="T76" s="28">
        <v>3265033</v>
      </c>
      <c r="U76" s="28">
        <v>3103376.4641056424</v>
      </c>
      <c r="V76" s="28">
        <v>3176115.5152341551</v>
      </c>
      <c r="W76" s="28">
        <v>2899910.1071439274</v>
      </c>
      <c r="X76" s="28">
        <v>3113087.9598490424</v>
      </c>
      <c r="Y76" s="28">
        <v>3127550.7276406484</v>
      </c>
      <c r="Z76" s="28">
        <v>2960220.4947861396</v>
      </c>
      <c r="AA76" s="28">
        <v>2752439.3590158229</v>
      </c>
      <c r="AB76" s="28">
        <v>2380552.7156377598</v>
      </c>
      <c r="AC76" s="28">
        <v>2191928.7870592368</v>
      </c>
      <c r="AD76" s="28">
        <v>2330334</v>
      </c>
      <c r="AE76" s="28">
        <v>2109409.094579292</v>
      </c>
      <c r="AF76" s="28">
        <v>2008480</v>
      </c>
      <c r="AG76" s="28">
        <v>579926</v>
      </c>
      <c r="AH76" s="28">
        <v>1744969</v>
      </c>
    </row>
    <row r="77" spans="1:34">
      <c r="A77" s="29" t="s">
        <v>53</v>
      </c>
      <c r="B77" s="28">
        <v>140085</v>
      </c>
      <c r="C77" s="28">
        <v>87681</v>
      </c>
      <c r="D77" s="28">
        <v>94615</v>
      </c>
      <c r="E77" s="28">
        <v>189345.99900000001</v>
      </c>
      <c r="F77" s="28">
        <v>217706.78472</v>
      </c>
      <c r="G77" s="28">
        <v>226675.47200000001</v>
      </c>
      <c r="H77" s="28">
        <v>270467.08176000003</v>
      </c>
      <c r="I77" s="28">
        <v>339030</v>
      </c>
      <c r="J77" s="28">
        <v>396968.43073999992</v>
      </c>
      <c r="K77" s="28">
        <v>371204.13400999998</v>
      </c>
      <c r="L77" s="28">
        <v>428200.43057999999</v>
      </c>
      <c r="M77" s="28">
        <v>393932.52551999997</v>
      </c>
      <c r="N77" s="28">
        <v>485904.92599999998</v>
      </c>
      <c r="O77" s="28">
        <v>498354</v>
      </c>
      <c r="P77" s="28">
        <v>500848</v>
      </c>
      <c r="Q77" s="28">
        <v>411715</v>
      </c>
      <c r="R77" s="28">
        <v>448480</v>
      </c>
      <c r="S77" s="28">
        <v>500684</v>
      </c>
      <c r="T77" s="28">
        <v>430119</v>
      </c>
      <c r="U77" s="28">
        <v>566428.78554999991</v>
      </c>
      <c r="V77" s="28">
        <v>887915.56499999994</v>
      </c>
      <c r="W77" s="28">
        <v>767563.29324000003</v>
      </c>
      <c r="X77" s="28">
        <v>907785.86096000008</v>
      </c>
      <c r="Y77" s="28">
        <v>1190890.11222</v>
      </c>
      <c r="Z77" s="28">
        <v>1114992.53369</v>
      </c>
      <c r="AA77" s="28">
        <v>1207799.2214200001</v>
      </c>
      <c r="AB77" s="28">
        <v>960922.33169000002</v>
      </c>
      <c r="AC77" s="28">
        <v>645218.12875999999</v>
      </c>
      <c r="AD77" s="28">
        <v>648024</v>
      </c>
      <c r="AE77" s="28">
        <v>740893.46902999992</v>
      </c>
      <c r="AF77" s="28">
        <v>503161</v>
      </c>
      <c r="AG77" s="28">
        <v>0</v>
      </c>
      <c r="AH77" s="28">
        <v>326225</v>
      </c>
    </row>
    <row r="78" spans="1:34">
      <c r="A78" s="29" t="s">
        <v>54</v>
      </c>
      <c r="B78" s="28">
        <v>0</v>
      </c>
      <c r="C78" s="28">
        <v>102167</v>
      </c>
      <c r="D78" s="28">
        <v>298861</v>
      </c>
      <c r="E78" s="28">
        <v>312428.99900000001</v>
      </c>
      <c r="F78" s="28">
        <v>291090.09239999996</v>
      </c>
      <c r="G78" s="28">
        <v>404894.27299999999</v>
      </c>
      <c r="H78" s="28">
        <v>359651.62515000004</v>
      </c>
      <c r="I78" s="28">
        <v>303580</v>
      </c>
      <c r="J78" s="28">
        <v>305079.95136000001</v>
      </c>
      <c r="K78" s="28">
        <v>413905.84826999996</v>
      </c>
      <c r="L78" s="28">
        <v>417501.83038</v>
      </c>
      <c r="M78" s="28">
        <v>371529.70963999996</v>
      </c>
      <c r="N78" s="28">
        <v>400071.37400000001</v>
      </c>
      <c r="O78" s="28">
        <v>363601</v>
      </c>
      <c r="P78" s="28">
        <v>368546</v>
      </c>
      <c r="Q78" s="28">
        <v>378184</v>
      </c>
      <c r="R78" s="28">
        <v>328731</v>
      </c>
      <c r="S78" s="28">
        <v>254018</v>
      </c>
      <c r="T78" s="28">
        <v>239367</v>
      </c>
      <c r="U78" s="28">
        <v>242674.05506000001</v>
      </c>
      <c r="V78" s="28">
        <v>359758.88900000002</v>
      </c>
      <c r="W78" s="28">
        <v>677646.25742000004</v>
      </c>
      <c r="X78" s="28">
        <v>740567.66413000016</v>
      </c>
      <c r="Y78" s="28">
        <v>809959.20415999985</v>
      </c>
      <c r="Z78" s="28">
        <v>1333095.5116399999</v>
      </c>
      <c r="AA78" s="28">
        <v>1527837.52113</v>
      </c>
      <c r="AB78" s="28">
        <v>1660285.0094099999</v>
      </c>
      <c r="AC78" s="28">
        <v>2064087.8946699996</v>
      </c>
      <c r="AD78" s="28">
        <v>2123541</v>
      </c>
      <c r="AE78" s="28">
        <v>2582881.2210200005</v>
      </c>
      <c r="AF78" s="28">
        <v>2857952</v>
      </c>
      <c r="AG78" s="28">
        <v>0</v>
      </c>
      <c r="AH78" s="28">
        <v>3823870</v>
      </c>
    </row>
    <row r="79" spans="1:34">
      <c r="A79" s="29" t="s">
        <v>55</v>
      </c>
      <c r="B79" s="28">
        <v>-22466</v>
      </c>
      <c r="C79" s="28">
        <v>-34633</v>
      </c>
      <c r="D79" s="28">
        <v>-39068</v>
      </c>
      <c r="E79" s="28">
        <v>-26450</v>
      </c>
      <c r="F79" s="28">
        <v>-22718.902109999999</v>
      </c>
      <c r="G79" s="28">
        <v>-16912.414000000001</v>
      </c>
      <c r="H79" s="28">
        <v>-17972.661929999998</v>
      </c>
      <c r="I79" s="28">
        <v>-17756</v>
      </c>
      <c r="J79" s="28">
        <v>-17728.050090000001</v>
      </c>
      <c r="K79" s="28">
        <v>-13986.136740000002</v>
      </c>
      <c r="L79" s="28">
        <v>-18250.192149999999</v>
      </c>
      <c r="M79" s="28">
        <v>-18572.296259999999</v>
      </c>
      <c r="N79" s="28">
        <v>-18640.264999999999</v>
      </c>
      <c r="O79" s="28">
        <v>-17638</v>
      </c>
      <c r="P79" s="28">
        <v>-34604</v>
      </c>
      <c r="Q79" s="28">
        <v>-30566</v>
      </c>
      <c r="R79" s="28">
        <v>-21201</v>
      </c>
      <c r="S79" s="28">
        <v>-20309</v>
      </c>
      <c r="T79" s="28">
        <v>-21945</v>
      </c>
      <c r="U79" s="28">
        <v>-22043.243534150002</v>
      </c>
      <c r="V79" s="28">
        <v>-24406.519784249991</v>
      </c>
      <c r="W79" s="28">
        <v>-25762.303599999999</v>
      </c>
      <c r="X79" s="28">
        <v>-27859.474673763805</v>
      </c>
      <c r="Y79" s="28">
        <v>-24818.422090000004</v>
      </c>
      <c r="Z79" s="28">
        <v>-20616.328931156531</v>
      </c>
      <c r="AA79" s="28">
        <v>-23955.609743599998</v>
      </c>
      <c r="AB79" s="28">
        <v>-21438.266115065595</v>
      </c>
      <c r="AC79" s="28">
        <v>-20044.631288699999</v>
      </c>
      <c r="AD79" s="28">
        <v>-36009</v>
      </c>
      <c r="AE79" s="28">
        <v>-34264.991586799995</v>
      </c>
      <c r="AF79" s="28">
        <v>-20975</v>
      </c>
      <c r="AG79" s="28">
        <v>-2497</v>
      </c>
      <c r="AH79" s="28">
        <v>-5100</v>
      </c>
    </row>
    <row r="80" spans="1:34">
      <c r="A80" s="29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</row>
    <row r="81" spans="1:34">
      <c r="A81" s="24" t="s">
        <v>12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71">
        <v>0</v>
      </c>
      <c r="AE81" s="71">
        <v>0</v>
      </c>
      <c r="AF81" s="71">
        <v>0</v>
      </c>
      <c r="AG81" s="71">
        <v>0</v>
      </c>
      <c r="AH81" s="71">
        <v>0</v>
      </c>
    </row>
    <row r="82" spans="1:34">
      <c r="A82" s="29" t="s">
        <v>56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G82" s="28">
        <v>0</v>
      </c>
      <c r="AH82" s="28">
        <v>0</v>
      </c>
    </row>
    <row r="83" spans="1:34">
      <c r="A83" s="29" t="s">
        <v>57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G83" s="28">
        <v>0</v>
      </c>
      <c r="AH83" s="28">
        <v>0</v>
      </c>
    </row>
    <row r="84" spans="1:34">
      <c r="A84" s="29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</row>
    <row r="85" spans="1:34">
      <c r="A85" s="24" t="s">
        <v>58</v>
      </c>
      <c r="B85" s="25">
        <v>91203</v>
      </c>
      <c r="C85" s="25">
        <v>188.49</v>
      </c>
      <c r="D85" s="25">
        <v>98387</v>
      </c>
      <c r="E85" s="25">
        <v>89046</v>
      </c>
      <c r="F85" s="25">
        <v>80589.08600000001</v>
      </c>
      <c r="G85" s="25">
        <v>86140.911999999997</v>
      </c>
      <c r="H85" s="25">
        <v>79891.502000000008</v>
      </c>
      <c r="I85" s="25">
        <v>85293</v>
      </c>
      <c r="J85" s="26">
        <v>89620.373999999996</v>
      </c>
      <c r="K85" s="26">
        <v>22583.618999999999</v>
      </c>
      <c r="L85" s="26">
        <v>30408.888971393997</v>
      </c>
      <c r="M85" s="26">
        <v>104348.91602711761</v>
      </c>
      <c r="N85" s="26">
        <v>97130.293839510996</v>
      </c>
      <c r="O85" s="26">
        <v>182516</v>
      </c>
      <c r="P85" s="26">
        <v>239836</v>
      </c>
      <c r="Q85" s="26">
        <v>271567</v>
      </c>
      <c r="R85" s="26">
        <v>258242</v>
      </c>
      <c r="S85" s="26">
        <v>289692</v>
      </c>
      <c r="T85" s="26">
        <v>310342</v>
      </c>
      <c r="U85" s="26">
        <v>308928.888961324</v>
      </c>
      <c r="V85" s="26">
        <f>SUM(V86:V91)</f>
        <v>349870.17639284197</v>
      </c>
      <c r="W85" s="26">
        <v>253182.65549439198</v>
      </c>
      <c r="X85" s="26">
        <v>283480.16957364581</v>
      </c>
      <c r="Y85" s="26">
        <v>436253.36358844873</v>
      </c>
      <c r="Z85" s="26">
        <v>457574.57575999998</v>
      </c>
      <c r="AA85" s="26">
        <v>438870.60952999996</v>
      </c>
      <c r="AB85" s="26">
        <v>463589.12505999993</v>
      </c>
      <c r="AC85" s="26">
        <v>492162.20524999994</v>
      </c>
      <c r="AD85" s="26">
        <v>329806</v>
      </c>
      <c r="AE85" s="26">
        <v>301999.12488999998</v>
      </c>
      <c r="AF85" s="26">
        <v>389168</v>
      </c>
      <c r="AG85" s="26">
        <v>341244</v>
      </c>
      <c r="AH85" s="26">
        <v>667998</v>
      </c>
    </row>
    <row r="86" spans="1:34">
      <c r="A86" s="29" t="s">
        <v>59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32676</v>
      </c>
      <c r="Q86" s="28">
        <v>78516</v>
      </c>
      <c r="R86" s="28">
        <v>65770</v>
      </c>
      <c r="S86" s="28">
        <v>90708</v>
      </c>
      <c r="T86" s="28">
        <v>139466</v>
      </c>
      <c r="U86" s="28">
        <v>107247.41403</v>
      </c>
      <c r="V86" s="28">
        <v>194531.79800000001</v>
      </c>
      <c r="W86" s="28">
        <v>105952.03858999998</v>
      </c>
      <c r="X86" s="28">
        <v>118940.45132000001</v>
      </c>
      <c r="Y86" s="28">
        <v>259910.76301000002</v>
      </c>
      <c r="Z86" s="28">
        <v>243428.31212000002</v>
      </c>
      <c r="AA86" s="28">
        <v>236139.55436000001</v>
      </c>
      <c r="AB86" s="28">
        <v>274497.28140999994</v>
      </c>
      <c r="AC86" s="28">
        <v>329061.09700999997</v>
      </c>
      <c r="AD86" s="28">
        <v>168641</v>
      </c>
      <c r="AE86" s="28">
        <v>130697.71672999999</v>
      </c>
      <c r="AF86" s="28">
        <v>154142</v>
      </c>
      <c r="AG86" s="28">
        <v>135223</v>
      </c>
      <c r="AH86" s="28">
        <v>266949</v>
      </c>
    </row>
    <row r="87" spans="1:34">
      <c r="A87" s="29" t="s">
        <v>60</v>
      </c>
      <c r="B87" s="28">
        <v>0</v>
      </c>
      <c r="C87" s="28">
        <v>0</v>
      </c>
      <c r="D87" s="28">
        <v>2240</v>
      </c>
      <c r="E87" s="28">
        <v>655</v>
      </c>
      <c r="F87" s="28">
        <v>1584.9949999999999</v>
      </c>
      <c r="G87" s="28">
        <v>3025.761</v>
      </c>
      <c r="H87" s="28">
        <v>2115.1239999999998</v>
      </c>
      <c r="I87" s="28">
        <v>2309</v>
      </c>
      <c r="J87" s="28">
        <v>2328.6190000000001</v>
      </c>
      <c r="K87" s="28">
        <v>4486.6319999999996</v>
      </c>
      <c r="L87" s="28">
        <v>4061.8565099999996</v>
      </c>
      <c r="M87" s="28">
        <v>6896.6859400000003</v>
      </c>
      <c r="N87" s="28">
        <v>7471.8119999999999</v>
      </c>
      <c r="O87" s="28">
        <v>9557</v>
      </c>
      <c r="P87" s="28">
        <v>8524</v>
      </c>
      <c r="Q87" s="28">
        <v>7813</v>
      </c>
      <c r="R87" s="28">
        <v>10411</v>
      </c>
      <c r="S87" s="28">
        <v>9340</v>
      </c>
      <c r="T87" s="28">
        <v>8711</v>
      </c>
      <c r="U87" s="28">
        <v>8747.3328599999986</v>
      </c>
      <c r="V87" s="28">
        <v>11528.691999999999</v>
      </c>
      <c r="W87" s="28">
        <v>9424.3993100000007</v>
      </c>
      <c r="X87" s="28">
        <v>9183.6884300000002</v>
      </c>
      <c r="Y87" s="28">
        <v>10012.9859</v>
      </c>
      <c r="Z87" s="28">
        <v>9849.617400000001</v>
      </c>
      <c r="AA87" s="28">
        <v>5924.4323199999999</v>
      </c>
      <c r="AB87" s="28">
        <v>9432.5729900000006</v>
      </c>
      <c r="AC87" s="28">
        <v>8940.5248300000003</v>
      </c>
      <c r="AD87" s="28">
        <v>9374</v>
      </c>
      <c r="AE87" s="28">
        <v>7936.5916500000003</v>
      </c>
      <c r="AF87" s="28">
        <v>11361</v>
      </c>
      <c r="AG87" s="28">
        <v>10281</v>
      </c>
      <c r="AH87" s="28">
        <v>13796</v>
      </c>
    </row>
    <row r="88" spans="1:34">
      <c r="A88" s="29" t="s">
        <v>122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17360</v>
      </c>
      <c r="S88" s="28">
        <v>15729</v>
      </c>
      <c r="T88" s="28">
        <v>14439</v>
      </c>
      <c r="U88" s="28">
        <v>13123.452660000001</v>
      </c>
      <c r="V88" s="28">
        <v>11222</v>
      </c>
      <c r="W88" s="28">
        <v>9186.6118399999996</v>
      </c>
      <c r="X88" s="28">
        <v>7109.5009199999995</v>
      </c>
      <c r="Y88" s="28">
        <v>5027.5232300000007</v>
      </c>
      <c r="Z88" s="28">
        <v>2521.5829700000004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G88" s="28">
        <v>0</v>
      </c>
      <c r="AH88" s="28">
        <v>0</v>
      </c>
    </row>
    <row r="89" spans="1:34">
      <c r="A89" s="29" t="s">
        <v>62</v>
      </c>
      <c r="B89" s="28">
        <v>47382</v>
      </c>
      <c r="C89" s="28">
        <v>118.49</v>
      </c>
      <c r="D89" s="28">
        <v>47421</v>
      </c>
      <c r="E89" s="28">
        <v>47714</v>
      </c>
      <c r="F89" s="28">
        <v>51967.531999999999</v>
      </c>
      <c r="G89" s="28">
        <v>51697.89</v>
      </c>
      <c r="H89" s="28">
        <v>54133.387999999999</v>
      </c>
      <c r="I89" s="28">
        <v>56678</v>
      </c>
      <c r="J89" s="28">
        <v>55266.591</v>
      </c>
      <c r="K89" s="28">
        <v>6685.1469999999999</v>
      </c>
      <c r="L89" s="28">
        <v>6212.2938813940009</v>
      </c>
      <c r="M89" s="28">
        <v>66376.317723648011</v>
      </c>
      <c r="N89" s="28">
        <v>60242.873619511003</v>
      </c>
      <c r="O89" s="28">
        <v>60010</v>
      </c>
      <c r="P89" s="28">
        <v>77320</v>
      </c>
      <c r="Q89" s="28">
        <v>76027</v>
      </c>
      <c r="R89" s="28">
        <v>57976</v>
      </c>
      <c r="S89" s="28">
        <v>69164</v>
      </c>
      <c r="T89" s="28">
        <v>53690</v>
      </c>
      <c r="U89" s="28">
        <v>53337.343221324001</v>
      </c>
      <c r="V89" s="28">
        <v>16627.647602841898</v>
      </c>
      <c r="W89" s="28">
        <v>16201.433804392003</v>
      </c>
      <c r="X89" s="28">
        <v>19131.494535197002</v>
      </c>
      <c r="Y89" s="28">
        <v>13917.357819999999</v>
      </c>
      <c r="Z89" s="28">
        <v>16870</v>
      </c>
      <c r="AA89" s="28">
        <v>70763</v>
      </c>
      <c r="AB89" s="28">
        <v>58347</v>
      </c>
      <c r="AC89" s="28">
        <v>13799</v>
      </c>
      <c r="AD89" s="28">
        <v>16538</v>
      </c>
      <c r="AE89" s="28">
        <v>5259</v>
      </c>
      <c r="AF89" s="28">
        <v>10493</v>
      </c>
      <c r="AG89" s="28">
        <v>10280</v>
      </c>
      <c r="AH89" s="28">
        <v>14029</v>
      </c>
    </row>
    <row r="90" spans="1:34">
      <c r="A90" s="29" t="s">
        <v>63</v>
      </c>
      <c r="B90" s="28">
        <v>55545</v>
      </c>
      <c r="C90" s="28">
        <v>79</v>
      </c>
      <c r="D90" s="28">
        <v>48754</v>
      </c>
      <c r="E90" s="28">
        <v>40680</v>
      </c>
      <c r="F90" s="28">
        <v>27036.559000000001</v>
      </c>
      <c r="G90" s="28">
        <v>31417.260999999999</v>
      </c>
      <c r="H90" s="28">
        <v>23643.989000000001</v>
      </c>
      <c r="I90" s="28">
        <v>26329</v>
      </c>
      <c r="J90" s="28">
        <v>32731.505000000001</v>
      </c>
      <c r="K90" s="28">
        <v>11411.84</v>
      </c>
      <c r="L90" s="28">
        <v>20883.171579999998</v>
      </c>
      <c r="M90" s="28">
        <v>31075.912363469604</v>
      </c>
      <c r="N90" s="28">
        <v>29414.608220000002</v>
      </c>
      <c r="O90" s="28">
        <v>112949</v>
      </c>
      <c r="P90" s="28">
        <v>121466</v>
      </c>
      <c r="Q90" s="28">
        <v>109211</v>
      </c>
      <c r="R90" s="28">
        <v>107332</v>
      </c>
      <c r="S90" s="28">
        <v>105558</v>
      </c>
      <c r="T90" s="28">
        <v>95354</v>
      </c>
      <c r="U90" s="28">
        <v>127469.52441000001</v>
      </c>
      <c r="V90" s="28">
        <v>117714.74179</v>
      </c>
      <c r="W90" s="28">
        <v>113343.32832</v>
      </c>
      <c r="X90" s="28">
        <v>130155.2625284488</v>
      </c>
      <c r="Y90" s="28">
        <v>149660.33381844879</v>
      </c>
      <c r="Z90" s="28">
        <v>186861.98657999997</v>
      </c>
      <c r="AA90" s="28">
        <v>127982.40403000001</v>
      </c>
      <c r="AB90" s="28">
        <v>123824.70822999999</v>
      </c>
      <c r="AC90" s="28">
        <v>142890.36626000001</v>
      </c>
      <c r="AD90" s="28">
        <v>136678</v>
      </c>
      <c r="AE90" s="28">
        <v>158413.00388</v>
      </c>
      <c r="AF90" s="28">
        <v>214520</v>
      </c>
      <c r="AG90" s="28">
        <v>187307</v>
      </c>
      <c r="AH90" s="28">
        <v>374837</v>
      </c>
    </row>
    <row r="91" spans="1:34">
      <c r="A91" s="29" t="s">
        <v>64</v>
      </c>
      <c r="B91" s="28">
        <v>-11724</v>
      </c>
      <c r="C91" s="28">
        <v>-9</v>
      </c>
      <c r="D91" s="28">
        <v>-28</v>
      </c>
      <c r="E91" s="28">
        <v>-3</v>
      </c>
      <c r="F91" s="28">
        <v>0</v>
      </c>
      <c r="G91" s="28">
        <v>0</v>
      </c>
      <c r="H91" s="28">
        <v>0</v>
      </c>
      <c r="I91" s="28">
        <v>-23</v>
      </c>
      <c r="J91" s="28">
        <v>-708.34100000000001</v>
      </c>
      <c r="K91" s="28">
        <v>0</v>
      </c>
      <c r="L91" s="28">
        <v>-748.43299999999999</v>
      </c>
      <c r="M91" s="28">
        <v>0</v>
      </c>
      <c r="N91" s="28">
        <v>0</v>
      </c>
      <c r="O91" s="28">
        <v>0</v>
      </c>
      <c r="P91" s="28">
        <v>-150</v>
      </c>
      <c r="Q91" s="28">
        <v>0</v>
      </c>
      <c r="R91" s="28">
        <v>-607</v>
      </c>
      <c r="S91" s="28">
        <v>-807</v>
      </c>
      <c r="T91" s="28">
        <v>-1318</v>
      </c>
      <c r="U91" s="28">
        <v>-996.17822000000001</v>
      </c>
      <c r="V91" s="28">
        <v>-1754.703</v>
      </c>
      <c r="W91" s="28">
        <v>-925.15637000000004</v>
      </c>
      <c r="X91" s="28">
        <v>-1040.2281600000001</v>
      </c>
      <c r="Y91" s="28">
        <v>-2275.6001900000001</v>
      </c>
      <c r="Z91" s="28">
        <v>-1956.9233100000001</v>
      </c>
      <c r="AA91" s="28">
        <v>-1938.7811799999999</v>
      </c>
      <c r="AB91" s="28">
        <v>-2512.4375700000001</v>
      </c>
      <c r="AC91" s="28">
        <v>-2528.7828500000001</v>
      </c>
      <c r="AD91" s="28">
        <v>-1424</v>
      </c>
      <c r="AE91" s="28">
        <v>-307.18736999999999</v>
      </c>
      <c r="AF91" s="28">
        <v>-1348</v>
      </c>
      <c r="AG91" s="28">
        <v>-1847</v>
      </c>
      <c r="AH91" s="28">
        <v>-1613</v>
      </c>
    </row>
    <row r="92" spans="1:34">
      <c r="A92" s="29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</row>
    <row r="93" spans="1:34">
      <c r="A93" s="24" t="s">
        <v>65</v>
      </c>
      <c r="B93" s="25">
        <v>828</v>
      </c>
      <c r="C93" s="25">
        <v>0</v>
      </c>
      <c r="D93" s="25">
        <v>685</v>
      </c>
      <c r="E93" s="25">
        <v>608</v>
      </c>
      <c r="F93" s="25">
        <v>0</v>
      </c>
      <c r="G93" s="25">
        <v>0</v>
      </c>
      <c r="H93" s="25">
        <v>0</v>
      </c>
      <c r="I93" s="25">
        <v>0</v>
      </c>
      <c r="J93" s="26">
        <v>0</v>
      </c>
      <c r="K93" s="26">
        <v>447.60700000000003</v>
      </c>
      <c r="L93" s="26">
        <v>0</v>
      </c>
      <c r="M93" s="26">
        <v>0</v>
      </c>
      <c r="N93" s="26">
        <v>298.38499999999999</v>
      </c>
      <c r="O93" s="26">
        <v>0</v>
      </c>
      <c r="P93" s="26">
        <v>0</v>
      </c>
      <c r="Q93" s="26">
        <v>0</v>
      </c>
      <c r="R93" s="26">
        <v>0</v>
      </c>
      <c r="S93" s="26">
        <v>23</v>
      </c>
      <c r="T93" s="26">
        <v>12</v>
      </c>
      <c r="U93" s="26">
        <v>753.80082000000004</v>
      </c>
      <c r="V93" s="26">
        <v>827</v>
      </c>
      <c r="W93" s="26">
        <v>0</v>
      </c>
      <c r="X93" s="26">
        <v>0</v>
      </c>
      <c r="Y93" s="26">
        <v>0</v>
      </c>
      <c r="Z93" s="26">
        <v>279</v>
      </c>
      <c r="AA93" s="26" t="s">
        <v>210</v>
      </c>
      <c r="AB93" s="26">
        <v>415</v>
      </c>
      <c r="AC93" s="26">
        <v>474</v>
      </c>
      <c r="AD93" s="26">
        <v>1756</v>
      </c>
      <c r="AE93" s="26">
        <v>2103</v>
      </c>
      <c r="AF93" s="26">
        <v>1848</v>
      </c>
      <c r="AG93" s="26">
        <v>2103</v>
      </c>
      <c r="AH93" s="26">
        <v>1741</v>
      </c>
    </row>
    <row r="94" spans="1:34">
      <c r="A94" s="29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</row>
    <row r="95" spans="1:34">
      <c r="A95" s="23" t="s">
        <v>69</v>
      </c>
      <c r="B95" s="22">
        <v>42532.998999999996</v>
      </c>
      <c r="C95" s="22">
        <v>12244</v>
      </c>
      <c r="D95" s="22">
        <v>5108</v>
      </c>
      <c r="E95" s="22">
        <v>5122</v>
      </c>
      <c r="F95" s="22">
        <v>7121.7970000000005</v>
      </c>
      <c r="G95" s="22">
        <v>8739.6689999999999</v>
      </c>
      <c r="H95" s="22">
        <v>9690.0429999999997</v>
      </c>
      <c r="I95" s="22">
        <v>11793</v>
      </c>
      <c r="J95" s="22">
        <v>16894.536060000002</v>
      </c>
      <c r="K95" s="22">
        <v>20010.215530000001</v>
      </c>
      <c r="L95" s="22">
        <v>24304.230190000002</v>
      </c>
      <c r="M95" s="22">
        <v>27867.241009999998</v>
      </c>
      <c r="N95" s="22">
        <v>30382.98472</v>
      </c>
      <c r="O95" s="22">
        <v>30235</v>
      </c>
      <c r="P95" s="22">
        <v>33069</v>
      </c>
      <c r="Q95" s="22">
        <v>33582</v>
      </c>
      <c r="R95" s="22">
        <v>36590</v>
      </c>
      <c r="S95" s="22">
        <v>694</v>
      </c>
      <c r="T95" s="22">
        <v>36748</v>
      </c>
      <c r="U95" s="22">
        <v>39286.766660000001</v>
      </c>
      <c r="V95" s="22">
        <f>V96+V103+V105+V107+V109</f>
        <v>44652</v>
      </c>
      <c r="W95" s="22">
        <v>45900</v>
      </c>
      <c r="X95" s="22">
        <v>46897</v>
      </c>
      <c r="Y95" s="22">
        <v>47289</v>
      </c>
      <c r="Z95" s="22">
        <v>51385</v>
      </c>
      <c r="AA95" s="22">
        <v>51592</v>
      </c>
      <c r="AB95" s="22">
        <v>53182</v>
      </c>
      <c r="AC95" s="22">
        <v>53481</v>
      </c>
      <c r="AD95" s="22">
        <v>55324</v>
      </c>
      <c r="AE95" s="22">
        <v>56530</v>
      </c>
      <c r="AF95" s="22">
        <v>57622</v>
      </c>
      <c r="AG95" s="22">
        <v>58587</v>
      </c>
      <c r="AH95" s="22">
        <v>59269</v>
      </c>
    </row>
    <row r="96" spans="1:34">
      <c r="A96" s="24" t="s">
        <v>70</v>
      </c>
      <c r="B96" s="25">
        <v>37559.998999999996</v>
      </c>
      <c r="C96" s="25">
        <v>7702</v>
      </c>
      <c r="D96" s="25">
        <v>0</v>
      </c>
      <c r="E96" s="25">
        <v>0</v>
      </c>
      <c r="F96" s="25">
        <v>0</v>
      </c>
      <c r="G96" s="25">
        <v>0</v>
      </c>
      <c r="H96" s="25">
        <v>0</v>
      </c>
      <c r="I96" s="25">
        <v>1</v>
      </c>
      <c r="J96" s="26">
        <v>172.07420000000002</v>
      </c>
      <c r="K96" s="26">
        <v>194.39516000000003</v>
      </c>
      <c r="L96" s="26">
        <v>226.3765999999996</v>
      </c>
      <c r="M96" s="26">
        <v>268.01851999999963</v>
      </c>
      <c r="N96" s="26">
        <v>298</v>
      </c>
      <c r="O96" s="26">
        <v>343</v>
      </c>
      <c r="P96" s="26">
        <v>429</v>
      </c>
      <c r="Q96" s="26">
        <v>564</v>
      </c>
      <c r="R96" s="26">
        <v>647</v>
      </c>
      <c r="S96" s="26">
        <v>707</v>
      </c>
      <c r="T96" s="26">
        <v>839</v>
      </c>
      <c r="U96" s="26">
        <v>932.51666999999952</v>
      </c>
      <c r="V96" s="26">
        <f>SUM(V98:V101)</f>
        <v>1081</v>
      </c>
      <c r="W96" s="26">
        <v>1535</v>
      </c>
      <c r="X96" s="26">
        <v>1837</v>
      </c>
      <c r="Y96" s="26">
        <v>2007</v>
      </c>
      <c r="Z96" s="26">
        <v>2280</v>
      </c>
      <c r="AA96" s="26">
        <v>2280</v>
      </c>
      <c r="AB96" s="26">
        <v>2774</v>
      </c>
      <c r="AC96" s="26">
        <v>1497</v>
      </c>
      <c r="AD96" s="26">
        <v>1497</v>
      </c>
      <c r="AE96" s="26">
        <v>1497</v>
      </c>
      <c r="AF96" s="26">
        <v>869</v>
      </c>
      <c r="AG96" s="26">
        <v>869</v>
      </c>
      <c r="AH96" s="26">
        <v>543</v>
      </c>
    </row>
    <row r="97" spans="1:34">
      <c r="A97" s="29" t="s">
        <v>71</v>
      </c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</row>
    <row r="98" spans="1:34">
      <c r="A98" s="29" t="s">
        <v>72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/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G98" s="28">
        <v>0</v>
      </c>
      <c r="AH98" s="28">
        <v>0</v>
      </c>
    </row>
    <row r="99" spans="1:34">
      <c r="A99" s="29" t="s">
        <v>73</v>
      </c>
      <c r="B99" s="28">
        <v>37509</v>
      </c>
      <c r="C99" s="28">
        <v>7702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8">
        <v>0</v>
      </c>
      <c r="T99" s="28">
        <v>0</v>
      </c>
      <c r="U99" s="28">
        <v>0</v>
      </c>
      <c r="V99" s="28">
        <v>0</v>
      </c>
      <c r="W99" s="28">
        <v>0</v>
      </c>
      <c r="X99" s="28">
        <v>0</v>
      </c>
      <c r="Y99" s="28">
        <v>0</v>
      </c>
      <c r="Z99" s="28">
        <v>0</v>
      </c>
      <c r="AA99" s="28">
        <v>0</v>
      </c>
      <c r="AB99" s="28">
        <v>0</v>
      </c>
      <c r="AC99" s="28">
        <v>0</v>
      </c>
      <c r="AD99" s="28">
        <v>0</v>
      </c>
      <c r="AE99" s="28">
        <v>0</v>
      </c>
      <c r="AF99" s="28">
        <v>0</v>
      </c>
      <c r="AG99" s="28">
        <v>0</v>
      </c>
      <c r="AH99" s="28">
        <v>0</v>
      </c>
    </row>
    <row r="100" spans="1:34">
      <c r="A100" s="29" t="s">
        <v>74</v>
      </c>
      <c r="B100" s="28">
        <v>2628</v>
      </c>
      <c r="C100" s="28">
        <v>2628</v>
      </c>
      <c r="D100" s="28">
        <v>2628</v>
      </c>
      <c r="E100" s="28">
        <v>2628</v>
      </c>
      <c r="F100" s="28">
        <v>2628</v>
      </c>
      <c r="G100" s="28">
        <v>2628</v>
      </c>
      <c r="H100" s="28">
        <v>2628</v>
      </c>
      <c r="I100" s="28">
        <v>2629.4286700000002</v>
      </c>
      <c r="J100" s="28">
        <v>2799.5028700000003</v>
      </c>
      <c r="K100" s="28">
        <v>2821.8238300000003</v>
      </c>
      <c r="L100" s="28">
        <v>2853.8052699999998</v>
      </c>
      <c r="M100" s="28">
        <v>2896.4471899999999</v>
      </c>
      <c r="N100" s="28">
        <v>2928.4286299999999</v>
      </c>
      <c r="O100" s="28">
        <v>2971</v>
      </c>
      <c r="P100" s="28">
        <v>3057</v>
      </c>
      <c r="Q100" s="28">
        <v>3192</v>
      </c>
      <c r="R100" s="28">
        <v>3275</v>
      </c>
      <c r="S100" s="28">
        <v>3335</v>
      </c>
      <c r="T100" s="28">
        <v>3468</v>
      </c>
      <c r="U100" s="28">
        <v>3561.7236599999997</v>
      </c>
      <c r="V100" s="28">
        <v>3710</v>
      </c>
      <c r="W100" s="28">
        <v>4164</v>
      </c>
      <c r="X100" s="28">
        <v>4466</v>
      </c>
      <c r="Y100" s="28">
        <v>4636</v>
      </c>
      <c r="Z100" s="28">
        <v>4909</v>
      </c>
      <c r="AA100" s="28">
        <v>4909</v>
      </c>
      <c r="AB100" s="28">
        <v>5403</v>
      </c>
      <c r="AC100" s="28">
        <v>4126</v>
      </c>
      <c r="AD100" s="28">
        <v>4126</v>
      </c>
      <c r="AE100" s="28">
        <v>4126</v>
      </c>
      <c r="AF100" s="28">
        <v>3498</v>
      </c>
      <c r="AG100" s="28">
        <v>3498</v>
      </c>
      <c r="AH100" s="28">
        <v>3172</v>
      </c>
    </row>
    <row r="101" spans="1:34">
      <c r="A101" s="29" t="s">
        <v>75</v>
      </c>
      <c r="B101" s="28">
        <v>-2577.0010000000002</v>
      </c>
      <c r="C101" s="28">
        <v>-2628</v>
      </c>
      <c r="D101" s="28">
        <v>-2628</v>
      </c>
      <c r="E101" s="28">
        <v>-2628</v>
      </c>
      <c r="F101" s="28">
        <v>-2628</v>
      </c>
      <c r="G101" s="28">
        <v>-2628</v>
      </c>
      <c r="H101" s="28">
        <v>-2628</v>
      </c>
      <c r="I101" s="28">
        <v>-2628.4286700000002</v>
      </c>
      <c r="J101" s="28">
        <v>-2628.4286700000002</v>
      </c>
      <c r="K101" s="28">
        <v>-2628.4286700000002</v>
      </c>
      <c r="L101" s="28">
        <v>-2628.4286700000002</v>
      </c>
      <c r="M101" s="28">
        <v>-2628.4286700000002</v>
      </c>
      <c r="N101" s="28">
        <v>-2628.4286700000002</v>
      </c>
      <c r="O101" s="28">
        <v>-2628</v>
      </c>
      <c r="P101" s="28">
        <v>-2628</v>
      </c>
      <c r="Q101" s="28">
        <v>-2628</v>
      </c>
      <c r="R101" s="28">
        <v>-2628</v>
      </c>
      <c r="S101" s="28">
        <v>-2628</v>
      </c>
      <c r="T101" s="28">
        <v>-2629</v>
      </c>
      <c r="U101" s="28">
        <v>-2629.2069900000001</v>
      </c>
      <c r="V101" s="28">
        <v>-2629</v>
      </c>
      <c r="W101" s="28">
        <v>-2629</v>
      </c>
      <c r="X101" s="28">
        <v>-2629</v>
      </c>
      <c r="Y101" s="28">
        <v>-2629</v>
      </c>
      <c r="Z101" s="28">
        <v>-2629</v>
      </c>
      <c r="AA101" s="28">
        <v>-2629</v>
      </c>
      <c r="AB101" s="28">
        <v>-2629</v>
      </c>
      <c r="AC101" s="28">
        <v>-2629</v>
      </c>
      <c r="AD101" s="28">
        <v>-2629</v>
      </c>
      <c r="AE101" s="28">
        <v>-2629</v>
      </c>
      <c r="AF101" s="28">
        <v>-2629</v>
      </c>
      <c r="AG101" s="28">
        <v>-2629</v>
      </c>
      <c r="AH101" s="28">
        <v>-2629</v>
      </c>
    </row>
    <row r="102" spans="1:34">
      <c r="A102" s="29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</row>
    <row r="103" spans="1:34">
      <c r="A103" s="24" t="s">
        <v>76</v>
      </c>
      <c r="B103" s="25">
        <v>3530</v>
      </c>
      <c r="C103" s="25">
        <v>3350</v>
      </c>
      <c r="D103" s="25">
        <v>3575</v>
      </c>
      <c r="E103" s="25">
        <v>3660</v>
      </c>
      <c r="F103" s="25">
        <v>4100.7269999999999</v>
      </c>
      <c r="G103" s="25">
        <v>4460.3509999999997</v>
      </c>
      <c r="H103" s="25">
        <v>4623.125</v>
      </c>
      <c r="I103" s="25">
        <v>4582</v>
      </c>
      <c r="J103" s="26">
        <v>5557.1964800000005</v>
      </c>
      <c r="K103" s="26">
        <v>8801.6677100000015</v>
      </c>
      <c r="L103" s="26">
        <v>10454.468570000001</v>
      </c>
      <c r="M103" s="26">
        <v>10801.476849999999</v>
      </c>
      <c r="N103" s="26">
        <v>10937.14155</v>
      </c>
      <c r="O103" s="26">
        <v>10586</v>
      </c>
      <c r="P103" s="26">
        <v>10736</v>
      </c>
      <c r="Q103" s="26">
        <v>10528</v>
      </c>
      <c r="R103" s="26">
        <v>11007</v>
      </c>
      <c r="S103" s="26">
        <v>10632</v>
      </c>
      <c r="T103" s="26">
        <v>10268</v>
      </c>
      <c r="U103" s="26">
        <v>9800.4899399999995</v>
      </c>
      <c r="V103" s="26">
        <v>11149</v>
      </c>
      <c r="W103" s="26">
        <v>10680</v>
      </c>
      <c r="X103" s="26">
        <v>10701</v>
      </c>
      <c r="Y103" s="26">
        <v>9547</v>
      </c>
      <c r="Z103" s="26">
        <v>12310</v>
      </c>
      <c r="AA103" s="26">
        <v>11666</v>
      </c>
      <c r="AB103" s="26">
        <v>11250</v>
      </c>
      <c r="AC103" s="26">
        <v>11325</v>
      </c>
      <c r="AD103" s="26">
        <v>11655</v>
      </c>
      <c r="AE103" s="26">
        <v>11564</v>
      </c>
      <c r="AF103" s="26">
        <v>12180</v>
      </c>
      <c r="AG103" s="26">
        <v>11638</v>
      </c>
      <c r="AH103" s="26">
        <v>11469</v>
      </c>
    </row>
    <row r="104" spans="1:34">
      <c r="A104" s="29"/>
      <c r="B104" s="28"/>
      <c r="C104" s="28"/>
      <c r="D104" s="28"/>
      <c r="E104" s="28"/>
      <c r="F104" s="28"/>
      <c r="G104" s="28"/>
      <c r="H104" s="28"/>
      <c r="I104" s="28"/>
      <c r="P104" s="28"/>
      <c r="Q104" s="28"/>
      <c r="R104" s="28"/>
      <c r="S104" s="28"/>
    </row>
    <row r="105" spans="1:34">
      <c r="A105" s="24" t="s">
        <v>77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6">
        <v>0</v>
      </c>
      <c r="K105" s="26">
        <v>0</v>
      </c>
      <c r="L105" s="26">
        <v>0</v>
      </c>
      <c r="M105" s="26">
        <v>0</v>
      </c>
      <c r="N105" s="26">
        <v>0</v>
      </c>
      <c r="O105" s="26">
        <v>0</v>
      </c>
      <c r="P105" s="26">
        <v>0</v>
      </c>
      <c r="Q105" s="26">
        <v>0</v>
      </c>
      <c r="R105" s="26">
        <v>0</v>
      </c>
      <c r="S105" s="26">
        <v>0</v>
      </c>
      <c r="T105" s="26">
        <v>0</v>
      </c>
      <c r="U105" s="26">
        <v>0</v>
      </c>
      <c r="V105" s="26">
        <v>0</v>
      </c>
      <c r="W105" s="26">
        <v>0</v>
      </c>
      <c r="X105" s="26">
        <v>0</v>
      </c>
      <c r="Y105" s="26">
        <v>0</v>
      </c>
      <c r="Z105" s="26">
        <v>0</v>
      </c>
      <c r="AA105" s="26">
        <v>0</v>
      </c>
      <c r="AB105" s="26">
        <v>0</v>
      </c>
      <c r="AC105" s="26">
        <v>0</v>
      </c>
      <c r="AD105" s="26">
        <v>0</v>
      </c>
      <c r="AE105" s="26">
        <v>0</v>
      </c>
      <c r="AF105" s="26">
        <v>0</v>
      </c>
      <c r="AG105" s="26">
        <v>0</v>
      </c>
      <c r="AH105" s="26">
        <v>0</v>
      </c>
    </row>
    <row r="106" spans="1:34">
      <c r="A106" s="29"/>
      <c r="B106" s="28"/>
      <c r="C106" s="28"/>
      <c r="D106" s="28"/>
      <c r="E106" s="28"/>
      <c r="F106" s="28"/>
      <c r="G106" s="28"/>
      <c r="H106" s="28"/>
      <c r="I106" s="28"/>
      <c r="P106" s="28"/>
      <c r="Q106" s="28"/>
      <c r="R106" s="28"/>
      <c r="S106" s="28"/>
    </row>
    <row r="107" spans="1:34">
      <c r="A107" s="24" t="s">
        <v>78</v>
      </c>
      <c r="B107" s="25">
        <v>1443</v>
      </c>
      <c r="C107" s="25">
        <v>1192</v>
      </c>
      <c r="D107" s="25">
        <v>1533</v>
      </c>
      <c r="E107" s="25">
        <v>1462</v>
      </c>
      <c r="F107" s="25">
        <v>3021.07</v>
      </c>
      <c r="G107" s="25">
        <v>4280.3180000000002</v>
      </c>
      <c r="H107" s="25">
        <v>5066.9179999999997</v>
      </c>
      <c r="I107" s="25">
        <v>7210</v>
      </c>
      <c r="J107" s="26">
        <v>11166.265380000001</v>
      </c>
      <c r="K107" s="26">
        <v>11014.15266</v>
      </c>
      <c r="L107" s="26">
        <v>13624.38502</v>
      </c>
      <c r="M107" s="26">
        <v>16797.745640000001</v>
      </c>
      <c r="N107" s="26">
        <v>19145.843209999999</v>
      </c>
      <c r="O107" s="26">
        <v>19306</v>
      </c>
      <c r="P107" s="26">
        <v>21904</v>
      </c>
      <c r="Q107" s="26">
        <v>22490</v>
      </c>
      <c r="R107" s="26">
        <v>24936</v>
      </c>
      <c r="S107" s="26">
        <v>-10645</v>
      </c>
      <c r="T107" s="26">
        <v>25641</v>
      </c>
      <c r="U107" s="26">
        <v>28553.760050000001</v>
      </c>
      <c r="V107" s="26">
        <v>32422</v>
      </c>
      <c r="W107" s="26">
        <v>33685</v>
      </c>
      <c r="X107" s="26">
        <v>34359</v>
      </c>
      <c r="Y107" s="26">
        <v>35735</v>
      </c>
      <c r="Z107" s="26">
        <v>36795</v>
      </c>
      <c r="AA107" s="26">
        <v>37646</v>
      </c>
      <c r="AB107" s="26">
        <v>39158</v>
      </c>
      <c r="AC107" s="26">
        <v>40659</v>
      </c>
      <c r="AD107" s="26">
        <v>42172</v>
      </c>
      <c r="AE107" s="26">
        <v>43469</v>
      </c>
      <c r="AF107" s="26">
        <v>44573</v>
      </c>
      <c r="AG107" s="26">
        <v>46080</v>
      </c>
      <c r="AH107" s="26">
        <v>47257</v>
      </c>
    </row>
    <row r="108" spans="1:34">
      <c r="A108" s="29"/>
      <c r="B108" s="28"/>
      <c r="C108" s="28"/>
      <c r="D108" s="28"/>
      <c r="E108" s="28"/>
      <c r="F108" s="28"/>
      <c r="G108" s="28"/>
      <c r="H108" s="28"/>
      <c r="I108" s="28"/>
      <c r="P108" s="28"/>
      <c r="Q108" s="28"/>
      <c r="R108" s="28"/>
      <c r="S108" s="28"/>
    </row>
    <row r="109" spans="1:34">
      <c r="A109" s="24" t="s">
        <v>79</v>
      </c>
      <c r="B109" s="25">
        <v>0</v>
      </c>
      <c r="C109" s="25">
        <v>0</v>
      </c>
      <c r="D109" s="25">
        <v>0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J109" s="26">
        <v>0</v>
      </c>
      <c r="K109" s="26">
        <v>0</v>
      </c>
      <c r="L109" s="26">
        <v>0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0</v>
      </c>
      <c r="Z109" s="26">
        <v>0</v>
      </c>
      <c r="AA109" s="26">
        <v>0</v>
      </c>
      <c r="AB109" s="26">
        <v>0</v>
      </c>
      <c r="AC109" s="26">
        <v>0</v>
      </c>
      <c r="AD109" s="26">
        <v>0</v>
      </c>
      <c r="AE109" s="26">
        <v>0</v>
      </c>
      <c r="AF109" s="26">
        <v>0</v>
      </c>
      <c r="AG109" s="26">
        <v>0</v>
      </c>
      <c r="AH109" s="26">
        <v>0</v>
      </c>
    </row>
    <row r="110" spans="1:34">
      <c r="A110" s="29"/>
      <c r="B110" s="28"/>
      <c r="C110" s="28"/>
      <c r="D110" s="28"/>
      <c r="E110" s="28"/>
      <c r="F110" s="28"/>
      <c r="G110" s="28"/>
      <c r="H110" s="28"/>
      <c r="I110" s="28"/>
      <c r="P110" s="28"/>
      <c r="Q110" s="28"/>
      <c r="R110" s="28"/>
      <c r="S110" s="28"/>
    </row>
    <row r="111" spans="1:34">
      <c r="A111" s="9" t="s">
        <v>149</v>
      </c>
      <c r="B111" s="8">
        <v>4003769.9890000001</v>
      </c>
      <c r="C111" s="8">
        <v>4533168</v>
      </c>
      <c r="D111" s="8">
        <v>5140579.45</v>
      </c>
      <c r="E111" s="8">
        <v>5003468</v>
      </c>
      <c r="F111" s="8">
        <v>4976188.6180704599</v>
      </c>
      <c r="G111" s="8">
        <v>4978106.8770000003</v>
      </c>
      <c r="H111" s="8">
        <v>5632283.0268562678</v>
      </c>
      <c r="I111" s="8">
        <v>5554350</v>
      </c>
      <c r="J111" s="8">
        <v>6297562.3876413563</v>
      </c>
      <c r="K111" s="8">
        <v>6076089.3633916983</v>
      </c>
      <c r="L111" s="8">
        <v>6926838.0575823858</v>
      </c>
      <c r="M111" s="8">
        <v>7449614.7817729674</v>
      </c>
      <c r="N111" s="8">
        <v>8658399.8164210394</v>
      </c>
      <c r="O111" s="8">
        <v>8616392</v>
      </c>
      <c r="P111" s="8">
        <v>9159155</v>
      </c>
      <c r="Q111" s="8">
        <v>10963038</v>
      </c>
      <c r="R111" s="8">
        <v>12214513</v>
      </c>
      <c r="S111" s="8">
        <v>11693588</v>
      </c>
      <c r="T111" s="8">
        <v>13217749</v>
      </c>
      <c r="U111" s="8">
        <v>12054725.974664122</v>
      </c>
      <c r="V111" s="8">
        <v>14184142.389594417</v>
      </c>
      <c r="W111" s="8">
        <v>14009727.039594257</v>
      </c>
      <c r="X111" s="8">
        <v>17354723.432318255</v>
      </c>
      <c r="Y111" s="8">
        <v>19387974.29720924</v>
      </c>
      <c r="Z111" s="8">
        <v>20738004.190191876</v>
      </c>
      <c r="AA111" s="70">
        <v>20665351.369593743</v>
      </c>
      <c r="AB111" s="70">
        <v>23605621.22134136</v>
      </c>
      <c r="AC111" s="70">
        <v>24037187.977963734</v>
      </c>
      <c r="AD111" s="70">
        <v>27327968</v>
      </c>
      <c r="AE111" s="70">
        <v>26711952.466720685</v>
      </c>
      <c r="AF111" s="70">
        <v>30259582.600825205</v>
      </c>
      <c r="AG111" s="70">
        <v>32585374</v>
      </c>
      <c r="AH111" s="70">
        <v>34005614</v>
      </c>
    </row>
    <row r="112" spans="1:34">
      <c r="A112" s="29"/>
      <c r="B112" s="28"/>
      <c r="C112" s="28"/>
      <c r="D112" s="28"/>
      <c r="E112" s="28"/>
      <c r="F112" s="28"/>
      <c r="G112" s="28"/>
      <c r="H112" s="28"/>
      <c r="I112" s="28"/>
      <c r="P112" s="28"/>
      <c r="Q112" s="28"/>
      <c r="R112" s="28"/>
      <c r="S112" s="28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</row>
    <row r="113" spans="1:34">
      <c r="A113" s="29"/>
      <c r="B113" s="28"/>
      <c r="C113" s="28"/>
      <c r="D113" s="28"/>
      <c r="E113" s="28"/>
      <c r="F113" s="28"/>
      <c r="G113" s="28"/>
      <c r="H113" s="28"/>
      <c r="I113" s="28"/>
      <c r="P113" s="28"/>
      <c r="Q113" s="28"/>
      <c r="R113" s="28"/>
      <c r="S113" s="28"/>
    </row>
    <row r="114" spans="1:34">
      <c r="A114" s="21" t="s">
        <v>80</v>
      </c>
      <c r="B114" s="28"/>
      <c r="C114" s="28"/>
      <c r="D114" s="28"/>
      <c r="E114" s="28"/>
      <c r="F114" s="28"/>
      <c r="G114" s="28"/>
      <c r="H114" s="28"/>
      <c r="I114" s="28"/>
      <c r="P114" s="28"/>
      <c r="Q114" s="28"/>
      <c r="R114" s="28"/>
      <c r="S114" s="28"/>
    </row>
    <row r="115" spans="1:34">
      <c r="A115" s="29"/>
      <c r="B115" s="28"/>
      <c r="C115" s="28"/>
      <c r="D115" s="28"/>
      <c r="E115" s="28"/>
      <c r="F115" s="28"/>
      <c r="G115" s="28"/>
      <c r="H115" s="28"/>
      <c r="I115" s="28"/>
      <c r="P115" s="28"/>
      <c r="Q115" s="28"/>
      <c r="R115" s="28"/>
      <c r="S115" s="28"/>
    </row>
    <row r="116" spans="1:34">
      <c r="A116" s="21" t="s">
        <v>125</v>
      </c>
      <c r="B116" s="22">
        <v>2426143</v>
      </c>
      <c r="C116" s="22">
        <v>2591151.8199999998</v>
      </c>
      <c r="D116" s="22">
        <v>3028651.0010000002</v>
      </c>
      <c r="E116" s="22">
        <v>2376546.0010000002</v>
      </c>
      <c r="F116" s="22">
        <v>2539434.6981020914</v>
      </c>
      <c r="G116" s="22">
        <v>2912990.9530000007</v>
      </c>
      <c r="H116" s="22">
        <v>2974807.9126822907</v>
      </c>
      <c r="I116" s="22">
        <v>3006128.7622412532</v>
      </c>
      <c r="J116" s="22">
        <v>3503090.1596543794</v>
      </c>
      <c r="K116" s="22">
        <v>3187770.093974045</v>
      </c>
      <c r="L116" s="22">
        <v>3950802.4530561217</v>
      </c>
      <c r="M116" s="22">
        <v>4371015.5275717527</v>
      </c>
      <c r="N116" s="22">
        <v>5600344.265964115</v>
      </c>
      <c r="O116" s="22">
        <v>5086461</v>
      </c>
      <c r="P116" s="22">
        <v>5299572</v>
      </c>
      <c r="Q116" s="22">
        <v>6975170</v>
      </c>
      <c r="R116" s="22">
        <v>6919320</v>
      </c>
      <c r="S116" s="22">
        <v>5676782</v>
      </c>
      <c r="T116" s="22">
        <v>7490970</v>
      </c>
      <c r="U116" s="22">
        <v>6935735.4566719411</v>
      </c>
      <c r="V116" s="22">
        <f>V117+V122+V127+V136+V139+V142+V145+V150+V153</f>
        <v>9315945.9282090385</v>
      </c>
      <c r="W116" s="22">
        <v>9277947.1239251215</v>
      </c>
      <c r="X116" s="22">
        <v>11526477.023041757</v>
      </c>
      <c r="Y116" s="22">
        <v>13444677.670024449</v>
      </c>
      <c r="Z116" s="22">
        <v>14096699.677878365</v>
      </c>
      <c r="AA116" s="22">
        <v>12422497.784867108</v>
      </c>
      <c r="AB116" s="22">
        <v>16334980.442777464</v>
      </c>
      <c r="AC116" s="22">
        <v>16278137.072762579</v>
      </c>
      <c r="AD116" s="22">
        <v>19113995</v>
      </c>
      <c r="AE116" s="22">
        <v>18658606.286802463</v>
      </c>
      <c r="AF116" s="22">
        <v>21103097</v>
      </c>
      <c r="AG116" s="22">
        <v>23043249</v>
      </c>
      <c r="AH116" s="22">
        <v>21814105</v>
      </c>
    </row>
    <row r="117" spans="1:34">
      <c r="A117" s="30" t="s">
        <v>81</v>
      </c>
      <c r="B117" s="26">
        <v>821412</v>
      </c>
      <c r="C117" s="26">
        <v>635731</v>
      </c>
      <c r="D117" s="26">
        <v>712822</v>
      </c>
      <c r="E117" s="26">
        <v>505506</v>
      </c>
      <c r="F117" s="26">
        <v>740270.36810209206</v>
      </c>
      <c r="G117" s="26">
        <v>551135.48699999996</v>
      </c>
      <c r="H117" s="26">
        <v>797023.44699999993</v>
      </c>
      <c r="I117" s="26">
        <v>711696.29675256391</v>
      </c>
      <c r="J117" s="26">
        <v>793656.01800000004</v>
      </c>
      <c r="K117" s="26">
        <v>987024.51599999995</v>
      </c>
      <c r="L117" s="26">
        <v>1303136.4819999998</v>
      </c>
      <c r="M117" s="26">
        <v>347711.94500000001</v>
      </c>
      <c r="N117" s="26">
        <v>483901.283</v>
      </c>
      <c r="O117" s="26">
        <v>934848</v>
      </c>
      <c r="P117" s="26">
        <v>984982</v>
      </c>
      <c r="Q117" s="26">
        <v>1424850</v>
      </c>
      <c r="R117" s="26">
        <v>1743798</v>
      </c>
      <c r="S117" s="26">
        <v>1171133</v>
      </c>
      <c r="T117" s="26">
        <v>1477156</v>
      </c>
      <c r="U117" s="26">
        <v>1085254.5881853327</v>
      </c>
      <c r="V117" s="26">
        <v>1579187</v>
      </c>
      <c r="W117" s="26">
        <v>1508251.7934078723</v>
      </c>
      <c r="X117" s="26">
        <v>1535636.8675160937</v>
      </c>
      <c r="Y117" s="26">
        <v>1567321.8533956159</v>
      </c>
      <c r="Z117" s="26">
        <v>1305280.5508776798</v>
      </c>
      <c r="AA117" s="26">
        <v>1066169.1035347618</v>
      </c>
      <c r="AB117" s="26">
        <v>1020012.2233986403</v>
      </c>
      <c r="AC117" s="26">
        <v>1035059.7301255111</v>
      </c>
      <c r="AD117" s="26">
        <v>1623512</v>
      </c>
      <c r="AE117" s="26">
        <v>1957583.1723577823</v>
      </c>
      <c r="AF117" s="26">
        <v>2425288</v>
      </c>
      <c r="AG117" s="26">
        <v>1592312</v>
      </c>
      <c r="AH117" s="26">
        <v>1737612</v>
      </c>
    </row>
    <row r="118" spans="1:34">
      <c r="A118" s="29" t="s">
        <v>82</v>
      </c>
      <c r="B118" s="28">
        <v>26943</v>
      </c>
      <c r="C118" s="28">
        <v>71528</v>
      </c>
      <c r="D118" s="28">
        <v>140124</v>
      </c>
      <c r="E118" s="28">
        <v>96632</v>
      </c>
      <c r="F118" s="28">
        <v>87884.802830950022</v>
      </c>
      <c r="G118" s="28">
        <v>42226.28</v>
      </c>
      <c r="H118" s="28">
        <v>133911.66800000001</v>
      </c>
      <c r="I118" s="28">
        <v>106793.94031306899</v>
      </c>
      <c r="J118" s="28">
        <v>115371.675</v>
      </c>
      <c r="K118" s="28">
        <v>131264.37599999999</v>
      </c>
      <c r="L118" s="28">
        <v>120325.336</v>
      </c>
      <c r="M118" s="28">
        <v>143244.15299999999</v>
      </c>
      <c r="N118" s="28">
        <v>185588.342</v>
      </c>
      <c r="O118" s="28">
        <v>176214</v>
      </c>
      <c r="P118" s="28">
        <v>214357</v>
      </c>
      <c r="Q118" s="28">
        <v>310651</v>
      </c>
      <c r="R118" s="28">
        <v>629320</v>
      </c>
      <c r="S118" s="28">
        <v>307793</v>
      </c>
      <c r="T118" s="28">
        <v>317050</v>
      </c>
      <c r="U118" s="28">
        <v>255908.52399533271</v>
      </c>
      <c r="V118" s="28">
        <v>327559</v>
      </c>
      <c r="W118" s="28">
        <v>342331.62955787231</v>
      </c>
      <c r="X118" s="28">
        <v>448496.32241609384</v>
      </c>
      <c r="Y118" s="28">
        <v>685403.35241561569</v>
      </c>
      <c r="Z118" s="28">
        <v>452325.01781301497</v>
      </c>
      <c r="AA118" s="28">
        <v>333043.43083273194</v>
      </c>
      <c r="AB118" s="28">
        <v>274644.50247360027</v>
      </c>
      <c r="AC118" s="28">
        <v>330992.1513978641</v>
      </c>
      <c r="AD118" s="28">
        <v>329089</v>
      </c>
      <c r="AE118" s="28">
        <v>397991.34872245404</v>
      </c>
      <c r="AF118" s="28">
        <v>426931</v>
      </c>
      <c r="AG118" s="28">
        <v>234866</v>
      </c>
      <c r="AH118" s="28">
        <v>461856</v>
      </c>
    </row>
    <row r="119" spans="1:34">
      <c r="A119" s="29" t="s">
        <v>83</v>
      </c>
      <c r="B119" s="28">
        <v>688812</v>
      </c>
      <c r="C119" s="28">
        <v>542869</v>
      </c>
      <c r="D119" s="28">
        <v>555462</v>
      </c>
      <c r="E119" s="28">
        <v>391160</v>
      </c>
      <c r="F119" s="28">
        <v>634346.46355114202</v>
      </c>
      <c r="G119" s="28">
        <v>502728.72100000002</v>
      </c>
      <c r="H119" s="28">
        <v>658555.70799999998</v>
      </c>
      <c r="I119" s="28">
        <v>601467.49407949497</v>
      </c>
      <c r="J119" s="28">
        <v>676019.24600000004</v>
      </c>
      <c r="K119" s="28">
        <v>853620.05099999998</v>
      </c>
      <c r="L119" s="28">
        <v>1180781.727</v>
      </c>
      <c r="M119" s="28">
        <v>202857.51199999999</v>
      </c>
      <c r="N119" s="28">
        <v>296682.47700000001</v>
      </c>
      <c r="O119" s="28">
        <v>757099</v>
      </c>
      <c r="P119" s="28">
        <v>769086</v>
      </c>
      <c r="Q119" s="28">
        <v>1055966</v>
      </c>
      <c r="R119" s="28">
        <v>1026179</v>
      </c>
      <c r="S119" s="28">
        <v>798260</v>
      </c>
      <c r="T119" s="28">
        <v>857252</v>
      </c>
      <c r="U119" s="28">
        <v>658379.05482999992</v>
      </c>
      <c r="V119" s="28">
        <v>490161</v>
      </c>
      <c r="W119" s="28">
        <v>515618.23337999999</v>
      </c>
      <c r="X119" s="28">
        <v>445085.48217999993</v>
      </c>
      <c r="Y119" s="28">
        <v>406783.48901000002</v>
      </c>
      <c r="Z119" s="28">
        <v>832158.18821466493</v>
      </c>
      <c r="AA119" s="28">
        <v>733125.67270202993</v>
      </c>
      <c r="AB119" s="28">
        <v>745367.72092503996</v>
      </c>
      <c r="AC119" s="28">
        <v>704067.57872764696</v>
      </c>
      <c r="AD119" s="28">
        <v>1294422</v>
      </c>
      <c r="AE119" s="28">
        <v>1559591.8236353281</v>
      </c>
      <c r="AF119" s="28">
        <v>1998357</v>
      </c>
      <c r="AG119" s="28">
        <v>1357446</v>
      </c>
      <c r="AH119" s="28">
        <v>1275756</v>
      </c>
    </row>
    <row r="120" spans="1:34">
      <c r="A120" s="29" t="s">
        <v>84</v>
      </c>
      <c r="B120" s="28">
        <v>105657</v>
      </c>
      <c r="C120" s="28">
        <v>21334</v>
      </c>
      <c r="D120" s="28">
        <v>17236</v>
      </c>
      <c r="E120" s="28">
        <v>17714</v>
      </c>
      <c r="F120" s="28">
        <v>18039.101719999999</v>
      </c>
      <c r="G120" s="28">
        <v>6180.4859999999999</v>
      </c>
      <c r="H120" s="28">
        <v>4555.0720000000001</v>
      </c>
      <c r="I120" s="28">
        <v>3434.5023599999995</v>
      </c>
      <c r="J120" s="28">
        <v>2265.0970000000002</v>
      </c>
      <c r="K120" s="28">
        <v>2141.0889999999999</v>
      </c>
      <c r="L120" s="28">
        <v>2029.4190000000001</v>
      </c>
      <c r="M120" s="28">
        <v>1610.28</v>
      </c>
      <c r="N120" s="28">
        <v>1631.4639999999999</v>
      </c>
      <c r="O120" s="28">
        <v>1535</v>
      </c>
      <c r="P120" s="28">
        <v>1539</v>
      </c>
      <c r="Q120" s="28">
        <v>58233</v>
      </c>
      <c r="R120" s="28">
        <v>88299</v>
      </c>
      <c r="S120" s="28">
        <v>65080</v>
      </c>
      <c r="T120" s="28">
        <v>302854</v>
      </c>
      <c r="U120" s="28">
        <v>170967.00936</v>
      </c>
      <c r="V120" s="28">
        <v>761467</v>
      </c>
      <c r="W120" s="28">
        <v>650301.9304699999</v>
      </c>
      <c r="X120" s="28">
        <v>642055.06291999994</v>
      </c>
      <c r="Y120" s="28">
        <v>475135.01197000005</v>
      </c>
      <c r="Z120" s="28">
        <v>20797.344850000005</v>
      </c>
      <c r="AA120" s="28">
        <v>0</v>
      </c>
      <c r="AB120" s="28">
        <v>0</v>
      </c>
      <c r="AC120" s="28">
        <v>0</v>
      </c>
      <c r="AD120" s="28">
        <v>0</v>
      </c>
      <c r="AE120" s="28">
        <v>0</v>
      </c>
      <c r="AF120" s="28">
        <v>0</v>
      </c>
      <c r="AG120" s="28">
        <v>0</v>
      </c>
      <c r="AH120" s="28">
        <v>0</v>
      </c>
    </row>
    <row r="121" spans="1:34">
      <c r="A121" s="29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</row>
    <row r="122" spans="1:34">
      <c r="A122" s="30" t="s">
        <v>85</v>
      </c>
      <c r="B122" s="26">
        <v>343961</v>
      </c>
      <c r="C122" s="26">
        <v>737526</v>
      </c>
      <c r="D122" s="26">
        <v>743716</v>
      </c>
      <c r="E122" s="26">
        <v>279253</v>
      </c>
      <c r="F122" s="26">
        <v>103846.079</v>
      </c>
      <c r="G122" s="26">
        <v>90276.255000000005</v>
      </c>
      <c r="H122" s="26">
        <v>69208.479850000018</v>
      </c>
      <c r="I122" s="26">
        <v>112054.08794000001</v>
      </c>
      <c r="J122" s="26">
        <v>596083.56223000004</v>
      </c>
      <c r="K122" s="26">
        <v>152778.44052999999</v>
      </c>
      <c r="L122" s="26">
        <v>376632.90555999998</v>
      </c>
      <c r="M122" s="26">
        <v>500117.30509000004</v>
      </c>
      <c r="N122" s="26">
        <v>1696478.8308599999</v>
      </c>
      <c r="O122" s="26">
        <v>232317</v>
      </c>
      <c r="P122" s="26">
        <v>188551</v>
      </c>
      <c r="Q122" s="26">
        <v>256795</v>
      </c>
      <c r="R122" s="26">
        <v>276496</v>
      </c>
      <c r="S122" s="26">
        <v>251745</v>
      </c>
      <c r="T122" s="26">
        <v>1302486</v>
      </c>
      <c r="U122" s="26">
        <v>304194.42148386402</v>
      </c>
      <c r="V122" s="26">
        <v>1719830</v>
      </c>
      <c r="W122" s="26">
        <v>1015619.0623577199</v>
      </c>
      <c r="X122" s="26">
        <v>1632202.1984053447</v>
      </c>
      <c r="Y122" s="26">
        <v>2274010.1890676804</v>
      </c>
      <c r="Z122" s="26">
        <v>2909498.2530284747</v>
      </c>
      <c r="AA122" s="26">
        <v>2714866</v>
      </c>
      <c r="AB122" s="26">
        <v>3566405</v>
      </c>
      <c r="AC122" s="26">
        <v>3306954</v>
      </c>
      <c r="AD122" s="26">
        <v>2321444</v>
      </c>
      <c r="AE122" s="26">
        <v>2388756</v>
      </c>
      <c r="AF122" s="26">
        <v>3931870</v>
      </c>
      <c r="AG122" s="26">
        <v>4257720</v>
      </c>
      <c r="AH122" s="26">
        <v>3778205</v>
      </c>
    </row>
    <row r="123" spans="1:34">
      <c r="A123" s="29" t="s">
        <v>123</v>
      </c>
      <c r="B123" s="28">
        <v>343961</v>
      </c>
      <c r="C123" s="28">
        <v>737526</v>
      </c>
      <c r="D123" s="28">
        <v>73736</v>
      </c>
      <c r="E123" s="28">
        <v>279253</v>
      </c>
      <c r="F123" s="28">
        <v>103846.079</v>
      </c>
      <c r="G123" s="28">
        <v>90276.255000000005</v>
      </c>
      <c r="H123" s="28">
        <v>69208.479850000018</v>
      </c>
      <c r="I123" s="28">
        <v>112054.08794000001</v>
      </c>
      <c r="J123" s="28">
        <v>596083.56223000004</v>
      </c>
      <c r="K123" s="28">
        <v>152778.44052999999</v>
      </c>
      <c r="L123" s="28">
        <v>376632.90555999998</v>
      </c>
      <c r="M123" s="28">
        <v>500117.30509000004</v>
      </c>
      <c r="N123" s="28">
        <v>1196478.9908599998</v>
      </c>
      <c r="O123" s="28">
        <v>232317</v>
      </c>
      <c r="P123" s="28">
        <v>188551</v>
      </c>
      <c r="Q123" s="28">
        <v>256795</v>
      </c>
      <c r="R123" s="28">
        <v>276496</v>
      </c>
      <c r="S123" s="28">
        <v>251745</v>
      </c>
      <c r="T123" s="28">
        <v>1302486</v>
      </c>
      <c r="U123" s="28">
        <v>304194.42148386402</v>
      </c>
      <c r="V123" s="28">
        <v>1719830</v>
      </c>
      <c r="W123" s="28">
        <v>1015619.0623577199</v>
      </c>
      <c r="X123" s="28">
        <v>1632202.1984053447</v>
      </c>
      <c r="Y123" s="28">
        <v>2274010.1890676804</v>
      </c>
      <c r="Z123" s="28">
        <v>2909498.2530284747</v>
      </c>
      <c r="AA123" s="28">
        <v>2714866</v>
      </c>
      <c r="AB123" s="28">
        <v>3566405</v>
      </c>
      <c r="AC123" s="28">
        <v>3306954</v>
      </c>
      <c r="AD123" s="28">
        <v>2321444</v>
      </c>
      <c r="AE123" s="28">
        <v>1948975</v>
      </c>
      <c r="AF123" s="28">
        <v>2747066</v>
      </c>
      <c r="AG123" s="28">
        <v>3920768</v>
      </c>
      <c r="AH123" s="28">
        <v>2866321</v>
      </c>
    </row>
    <row r="124" spans="1:34">
      <c r="A124" s="29" t="s">
        <v>86</v>
      </c>
      <c r="B124" s="28"/>
      <c r="C124" s="28">
        <v>0</v>
      </c>
      <c r="D124" s="28">
        <v>669980</v>
      </c>
      <c r="E124" s="28">
        <v>0</v>
      </c>
      <c r="F124" s="28">
        <v>0</v>
      </c>
      <c r="G124" s="28">
        <v>0</v>
      </c>
      <c r="H124" s="28">
        <v>0</v>
      </c>
      <c r="I124" s="28">
        <v>0</v>
      </c>
      <c r="J124" s="28">
        <v>0</v>
      </c>
      <c r="K124" s="28">
        <v>0</v>
      </c>
      <c r="L124" s="28">
        <v>0</v>
      </c>
      <c r="M124" s="28">
        <v>0</v>
      </c>
      <c r="N124" s="28">
        <v>499999.84</v>
      </c>
      <c r="O124" s="28">
        <v>0</v>
      </c>
      <c r="P124" s="28">
        <v>0</v>
      </c>
      <c r="Q124" s="28">
        <v>0</v>
      </c>
      <c r="R124" s="28">
        <v>0</v>
      </c>
      <c r="S124" s="28">
        <v>0</v>
      </c>
      <c r="T124" s="28">
        <v>0</v>
      </c>
      <c r="U124" s="28">
        <v>0</v>
      </c>
      <c r="V124" s="28">
        <v>0</v>
      </c>
      <c r="W124" s="28">
        <v>0</v>
      </c>
      <c r="X124" s="28">
        <v>0</v>
      </c>
      <c r="Y124" s="28">
        <v>0</v>
      </c>
      <c r="Z124" s="28">
        <v>0</v>
      </c>
      <c r="AA124" s="28">
        <v>0</v>
      </c>
      <c r="AB124" s="28">
        <v>0</v>
      </c>
      <c r="AC124" s="28">
        <v>0</v>
      </c>
      <c r="AD124" s="28">
        <v>0</v>
      </c>
      <c r="AE124" s="28">
        <v>0</v>
      </c>
      <c r="AF124" s="28">
        <v>0</v>
      </c>
      <c r="AG124" s="28">
        <v>0</v>
      </c>
      <c r="AH124" s="28">
        <v>0</v>
      </c>
    </row>
    <row r="125" spans="1:34">
      <c r="A125" s="29" t="s">
        <v>87</v>
      </c>
      <c r="B125" s="28">
        <v>0</v>
      </c>
      <c r="C125" s="28">
        <v>0</v>
      </c>
      <c r="D125" s="28">
        <v>0</v>
      </c>
      <c r="E125" s="28">
        <v>0</v>
      </c>
      <c r="F125" s="28">
        <v>0</v>
      </c>
      <c r="G125" s="28">
        <v>0</v>
      </c>
      <c r="H125" s="28">
        <v>0</v>
      </c>
      <c r="I125" s="28">
        <v>0</v>
      </c>
      <c r="J125" s="28">
        <v>0</v>
      </c>
      <c r="K125" s="28">
        <v>0</v>
      </c>
      <c r="L125" s="28">
        <v>0</v>
      </c>
      <c r="M125" s="28">
        <v>0</v>
      </c>
      <c r="N125" s="28">
        <v>0</v>
      </c>
      <c r="O125" s="28">
        <v>0</v>
      </c>
      <c r="P125" s="28">
        <v>0</v>
      </c>
      <c r="Q125" s="28">
        <v>0</v>
      </c>
      <c r="R125" s="28">
        <v>0</v>
      </c>
      <c r="S125" s="28">
        <v>0</v>
      </c>
      <c r="T125" s="28">
        <v>0</v>
      </c>
      <c r="U125" s="28">
        <v>0</v>
      </c>
      <c r="V125" s="28">
        <v>0</v>
      </c>
      <c r="W125" s="28">
        <v>0</v>
      </c>
      <c r="X125" s="28">
        <v>0</v>
      </c>
      <c r="Y125" s="28">
        <v>0</v>
      </c>
      <c r="Z125" s="28">
        <v>0</v>
      </c>
      <c r="AA125" s="28">
        <v>0</v>
      </c>
      <c r="AB125" s="28">
        <v>0</v>
      </c>
      <c r="AC125" s="28">
        <v>0</v>
      </c>
      <c r="AD125" s="28">
        <v>0</v>
      </c>
      <c r="AE125" s="28">
        <v>439780.63699999999</v>
      </c>
      <c r="AF125" s="28">
        <v>1184804</v>
      </c>
      <c r="AG125" s="28">
        <v>336952</v>
      </c>
      <c r="AH125" s="28">
        <v>911884</v>
      </c>
    </row>
    <row r="126" spans="1:34">
      <c r="A126" s="29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</row>
    <row r="127" spans="1:34">
      <c r="A127" s="30" t="s">
        <v>88</v>
      </c>
      <c r="B127" s="26">
        <v>731599</v>
      </c>
      <c r="C127" s="26">
        <v>671815.7</v>
      </c>
      <c r="D127" s="26">
        <v>891625</v>
      </c>
      <c r="E127" s="26">
        <v>928324</v>
      </c>
      <c r="F127" s="26">
        <v>1179879.4469999999</v>
      </c>
      <c r="G127" s="26">
        <v>1665907.0000000002</v>
      </c>
      <c r="H127" s="26">
        <v>1661304.3056100004</v>
      </c>
      <c r="I127" s="26">
        <v>1729361.9547700002</v>
      </c>
      <c r="J127" s="26">
        <v>1697665.0095899999</v>
      </c>
      <c r="K127" s="26">
        <v>1618298.5525700001</v>
      </c>
      <c r="L127" s="26">
        <v>1777922.0506599999</v>
      </c>
      <c r="M127" s="26">
        <v>1666079.6028400001</v>
      </c>
      <c r="N127" s="26">
        <v>1345045.2830000001</v>
      </c>
      <c r="O127" s="26">
        <v>1199283</v>
      </c>
      <c r="P127" s="26">
        <v>1392194</v>
      </c>
      <c r="Q127" s="26">
        <v>1705045</v>
      </c>
      <c r="R127" s="26">
        <v>2129822</v>
      </c>
      <c r="S127" s="26">
        <v>1299894</v>
      </c>
      <c r="T127" s="26">
        <v>1089886</v>
      </c>
      <c r="U127" s="26">
        <v>1533396.35956</v>
      </c>
      <c r="V127" s="26">
        <f>SUM(V128:V134)</f>
        <v>1912815</v>
      </c>
      <c r="W127" s="26">
        <v>2795139.35677</v>
      </c>
      <c r="X127" s="26">
        <v>3141859.1632099999</v>
      </c>
      <c r="Y127" s="26">
        <v>3999860.68193</v>
      </c>
      <c r="Z127" s="26">
        <v>4149403.9734299998</v>
      </c>
      <c r="AA127" s="26">
        <v>4107161.8401199994</v>
      </c>
      <c r="AB127" s="26">
        <v>5902931.0301899994</v>
      </c>
      <c r="AC127" s="26">
        <v>5848113.1932899999</v>
      </c>
      <c r="AD127" s="26">
        <v>6895992</v>
      </c>
      <c r="AE127" s="26">
        <v>6718551.9951999998</v>
      </c>
      <c r="AF127" s="26">
        <v>5980517.9633099996</v>
      </c>
      <c r="AG127" s="26">
        <v>5722811</v>
      </c>
      <c r="AH127" s="26">
        <v>5072937</v>
      </c>
    </row>
    <row r="128" spans="1:34">
      <c r="A128" s="29" t="s">
        <v>89</v>
      </c>
      <c r="B128" s="28">
        <v>160</v>
      </c>
      <c r="C128" s="28">
        <v>97.25</v>
      </c>
      <c r="D128" s="28">
        <v>158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0</v>
      </c>
      <c r="K128" s="28">
        <v>0</v>
      </c>
      <c r="L128" s="28">
        <v>0</v>
      </c>
      <c r="M128" s="28">
        <v>0</v>
      </c>
      <c r="N128" s="28">
        <v>0</v>
      </c>
      <c r="O128" s="28">
        <v>0</v>
      </c>
      <c r="P128" s="28">
        <v>0</v>
      </c>
      <c r="Q128" s="28">
        <v>0</v>
      </c>
      <c r="R128" s="28">
        <v>0</v>
      </c>
      <c r="S128" s="28">
        <v>0</v>
      </c>
      <c r="T128" s="28">
        <v>0</v>
      </c>
      <c r="U128" s="28">
        <v>0</v>
      </c>
      <c r="V128" s="28">
        <v>0</v>
      </c>
      <c r="W128" s="28">
        <v>0</v>
      </c>
      <c r="X128" s="28">
        <v>0</v>
      </c>
      <c r="Y128" s="28">
        <v>0</v>
      </c>
      <c r="Z128" s="28">
        <v>0</v>
      </c>
      <c r="AA128" s="28">
        <v>0</v>
      </c>
      <c r="AB128" s="28">
        <v>0</v>
      </c>
      <c r="AC128" s="28">
        <v>0</v>
      </c>
      <c r="AD128" s="28">
        <v>0</v>
      </c>
      <c r="AE128" s="28">
        <v>0</v>
      </c>
      <c r="AF128" s="28">
        <v>0</v>
      </c>
      <c r="AG128" s="28">
        <v>0</v>
      </c>
      <c r="AH128" s="28">
        <v>0</v>
      </c>
    </row>
    <row r="129" spans="1:34">
      <c r="A129" s="29" t="s">
        <v>90</v>
      </c>
      <c r="B129" s="28">
        <v>544807</v>
      </c>
      <c r="C129" s="28">
        <v>596556.35</v>
      </c>
      <c r="D129" s="28">
        <v>732426</v>
      </c>
      <c r="E129" s="28">
        <v>705707</v>
      </c>
      <c r="F129" s="28">
        <v>855544.38899999997</v>
      </c>
      <c r="G129" s="28">
        <v>1089595.0120000001</v>
      </c>
      <c r="H129" s="28">
        <v>1123890.8294800003</v>
      </c>
      <c r="I129" s="28">
        <v>1073177.72609</v>
      </c>
      <c r="J129" s="28">
        <v>998810.20744999987</v>
      </c>
      <c r="K129" s="28">
        <v>930805.4108800001</v>
      </c>
      <c r="L129" s="28">
        <v>942986.46244999999</v>
      </c>
      <c r="M129" s="28">
        <v>936887.70535000006</v>
      </c>
      <c r="N129" s="28">
        <v>659643.36600000004</v>
      </c>
      <c r="O129" s="28">
        <v>712497</v>
      </c>
      <c r="P129" s="28">
        <v>839381</v>
      </c>
      <c r="Q129" s="28">
        <v>893884</v>
      </c>
      <c r="R129" s="28">
        <v>728646</v>
      </c>
      <c r="S129" s="28">
        <v>542617</v>
      </c>
      <c r="T129" s="28">
        <v>463076</v>
      </c>
      <c r="U129" s="28">
        <v>846900.17456999992</v>
      </c>
      <c r="V129" s="28">
        <v>1102243</v>
      </c>
      <c r="W129" s="28">
        <v>1970229.70887</v>
      </c>
      <c r="X129" s="28">
        <v>2416649.9980500001</v>
      </c>
      <c r="Y129" s="28">
        <v>3292486.6377699999</v>
      </c>
      <c r="Z129" s="28">
        <v>3646096.0381999998</v>
      </c>
      <c r="AA129" s="28">
        <v>3739717.6916799997</v>
      </c>
      <c r="AB129" s="28">
        <v>5197495.4456799999</v>
      </c>
      <c r="AC129" s="28">
        <v>5183840.58084</v>
      </c>
      <c r="AD129" s="28">
        <v>5350067</v>
      </c>
      <c r="AE129" s="28">
        <v>5108944.8672199994</v>
      </c>
      <c r="AF129" s="28">
        <v>4726618</v>
      </c>
      <c r="AG129" s="28">
        <v>4515559</v>
      </c>
      <c r="AH129" s="28">
        <v>4841272</v>
      </c>
    </row>
    <row r="130" spans="1:34">
      <c r="A130" s="29" t="s">
        <v>91</v>
      </c>
      <c r="B130" s="28">
        <v>22163</v>
      </c>
      <c r="C130" s="28">
        <v>23489.1</v>
      </c>
      <c r="D130" s="28">
        <v>23405</v>
      </c>
      <c r="E130" s="28">
        <v>30934</v>
      </c>
      <c r="F130" s="28">
        <v>32050.705999999998</v>
      </c>
      <c r="G130" s="28">
        <v>67197.414000000004</v>
      </c>
      <c r="H130" s="28">
        <v>72343.652220000004</v>
      </c>
      <c r="I130" s="28">
        <v>68891.82123999999</v>
      </c>
      <c r="J130" s="28">
        <v>57024.136340000005</v>
      </c>
      <c r="K130" s="28">
        <v>27547.363630000003</v>
      </c>
      <c r="L130" s="28">
        <v>23963.150730000001</v>
      </c>
      <c r="M130" s="28">
        <v>34814.48229</v>
      </c>
      <c r="N130" s="28">
        <v>70641.217000000004</v>
      </c>
      <c r="O130" s="28">
        <v>77615</v>
      </c>
      <c r="P130" s="28">
        <v>74266</v>
      </c>
      <c r="Q130" s="28">
        <v>67678</v>
      </c>
      <c r="R130" s="28">
        <v>56983</v>
      </c>
      <c r="S130" s="28">
        <v>47313</v>
      </c>
      <c r="T130" s="28">
        <v>40467</v>
      </c>
      <c r="U130" s="28">
        <v>35681.877870000004</v>
      </c>
      <c r="V130" s="28">
        <v>17258</v>
      </c>
      <c r="W130" s="28">
        <v>15698.13386</v>
      </c>
      <c r="X130" s="28">
        <v>16020.830780000002</v>
      </c>
      <c r="Y130" s="28">
        <v>11205.77744</v>
      </c>
      <c r="Z130" s="28">
        <v>15997.244200000001</v>
      </c>
      <c r="AA130" s="28">
        <v>16304.201060000001</v>
      </c>
      <c r="AB130" s="28">
        <v>18735.59117</v>
      </c>
      <c r="AC130" s="28">
        <v>12498.4665</v>
      </c>
      <c r="AD130" s="28">
        <v>1814</v>
      </c>
      <c r="AE130" s="28">
        <v>3283.8253100000002</v>
      </c>
      <c r="AF130" s="28">
        <v>7104</v>
      </c>
      <c r="AG130" s="28">
        <v>14214</v>
      </c>
      <c r="AH130" s="28">
        <v>66972</v>
      </c>
    </row>
    <row r="131" spans="1:34">
      <c r="A131" s="29" t="s">
        <v>92</v>
      </c>
      <c r="B131" s="28">
        <v>164469</v>
      </c>
      <c r="C131" s="28">
        <v>51673</v>
      </c>
      <c r="D131" s="28">
        <v>135636</v>
      </c>
      <c r="E131" s="28">
        <v>191683</v>
      </c>
      <c r="F131" s="28">
        <v>292284.35200000001</v>
      </c>
      <c r="G131" s="28">
        <v>509114.57400000002</v>
      </c>
      <c r="H131" s="28">
        <v>465068.82491000002</v>
      </c>
      <c r="I131" s="28">
        <v>587292.4074400001</v>
      </c>
      <c r="J131" s="28">
        <v>641830.66580000008</v>
      </c>
      <c r="K131" s="28">
        <v>659946.77805999992</v>
      </c>
      <c r="L131" s="28">
        <v>810973.43747999996</v>
      </c>
      <c r="M131" s="28">
        <v>694378.41520000005</v>
      </c>
      <c r="N131" s="28">
        <v>614760.69999999995</v>
      </c>
      <c r="O131" s="28">
        <v>409171</v>
      </c>
      <c r="P131" s="28">
        <v>478547</v>
      </c>
      <c r="Q131" s="28">
        <v>743483</v>
      </c>
      <c r="R131" s="28">
        <v>502721</v>
      </c>
      <c r="S131" s="28">
        <v>709248</v>
      </c>
      <c r="T131" s="28">
        <v>583899</v>
      </c>
      <c r="U131" s="28">
        <v>648912.20315000007</v>
      </c>
      <c r="V131" s="28">
        <v>787318</v>
      </c>
      <c r="W131" s="28">
        <v>809211.51403999992</v>
      </c>
      <c r="X131" s="28">
        <v>709188.33438000001</v>
      </c>
      <c r="Y131" s="28">
        <v>696168.26672000007</v>
      </c>
      <c r="Z131" s="28">
        <v>487310.69102999999</v>
      </c>
      <c r="AA131" s="28">
        <v>315626.7586</v>
      </c>
      <c r="AB131" s="28">
        <v>686699.99333999993</v>
      </c>
      <c r="AC131" s="28">
        <v>651774.14595000003</v>
      </c>
      <c r="AD131" s="28">
        <v>1544111</v>
      </c>
      <c r="AE131" s="28">
        <v>1606323.3026699999</v>
      </c>
      <c r="AF131" s="28">
        <v>1246796</v>
      </c>
      <c r="AG131" s="28">
        <v>1193038</v>
      </c>
      <c r="AH131" s="28">
        <v>164693</v>
      </c>
    </row>
    <row r="132" spans="1:34">
      <c r="A132" s="29" t="s">
        <v>124</v>
      </c>
      <c r="B132" s="28">
        <v>0</v>
      </c>
      <c r="C132" s="28">
        <v>0</v>
      </c>
      <c r="D132" s="28">
        <v>0</v>
      </c>
      <c r="E132" s="28">
        <v>0</v>
      </c>
      <c r="F132" s="28">
        <v>0</v>
      </c>
      <c r="G132" s="28">
        <v>0</v>
      </c>
      <c r="H132" s="28">
        <v>0</v>
      </c>
      <c r="I132" s="28">
        <v>0</v>
      </c>
      <c r="J132" s="28">
        <v>0</v>
      </c>
      <c r="K132" s="28">
        <v>0</v>
      </c>
      <c r="L132" s="28">
        <v>0</v>
      </c>
      <c r="M132" s="28">
        <v>0</v>
      </c>
      <c r="N132" s="28">
        <v>0</v>
      </c>
      <c r="O132" s="28">
        <v>0</v>
      </c>
      <c r="P132" s="28">
        <v>0</v>
      </c>
      <c r="Q132" s="28">
        <v>0</v>
      </c>
      <c r="R132" s="28">
        <v>841472</v>
      </c>
      <c r="S132" s="28">
        <v>0</v>
      </c>
      <c r="T132" s="28">
        <v>0</v>
      </c>
      <c r="U132" s="28">
        <v>0</v>
      </c>
      <c r="V132" s="28">
        <v>0</v>
      </c>
      <c r="W132" s="28">
        <v>0</v>
      </c>
      <c r="X132" s="28">
        <v>0</v>
      </c>
      <c r="Y132" s="28">
        <v>0</v>
      </c>
      <c r="Z132" s="28">
        <v>0</v>
      </c>
      <c r="AA132" s="28">
        <v>0</v>
      </c>
      <c r="AB132" s="28">
        <v>0</v>
      </c>
      <c r="AC132" s="28">
        <v>0</v>
      </c>
      <c r="AD132" s="28">
        <v>0</v>
      </c>
      <c r="AE132" s="28">
        <v>0</v>
      </c>
      <c r="AF132" s="28">
        <v>0</v>
      </c>
      <c r="AG132" s="28">
        <v>0</v>
      </c>
      <c r="AH132" s="28">
        <v>0</v>
      </c>
    </row>
    <row r="133" spans="1:34">
      <c r="A133" s="29" t="s">
        <v>93</v>
      </c>
      <c r="B133" s="28">
        <v>0</v>
      </c>
      <c r="C133" s="28">
        <v>0</v>
      </c>
      <c r="D133" s="28">
        <v>0</v>
      </c>
      <c r="E133" s="28">
        <v>0</v>
      </c>
      <c r="F133" s="28">
        <v>0</v>
      </c>
      <c r="G133" s="28">
        <v>0</v>
      </c>
      <c r="H133" s="28">
        <v>0</v>
      </c>
      <c r="I133" s="28">
        <v>0</v>
      </c>
      <c r="J133" s="28">
        <v>0</v>
      </c>
      <c r="K133" s="28">
        <v>0</v>
      </c>
      <c r="L133" s="28">
        <v>0</v>
      </c>
      <c r="M133" s="28">
        <v>0</v>
      </c>
      <c r="N133" s="28">
        <v>0</v>
      </c>
      <c r="O133" s="28">
        <v>0</v>
      </c>
      <c r="P133" s="28">
        <v>0</v>
      </c>
      <c r="Q133" s="28">
        <v>0</v>
      </c>
      <c r="R133" s="28">
        <v>0</v>
      </c>
      <c r="S133" s="28">
        <v>0</v>
      </c>
      <c r="T133" s="28">
        <v>0</v>
      </c>
      <c r="U133" s="28">
        <v>0</v>
      </c>
      <c r="V133" s="28">
        <v>0</v>
      </c>
      <c r="W133" s="28">
        <v>0</v>
      </c>
      <c r="X133" s="28">
        <v>0</v>
      </c>
      <c r="Y133" s="28">
        <v>0</v>
      </c>
      <c r="Z133" s="28">
        <v>0</v>
      </c>
      <c r="AA133" s="28">
        <v>0</v>
      </c>
      <c r="AB133" s="28">
        <v>0</v>
      </c>
      <c r="AC133" s="28">
        <v>0</v>
      </c>
      <c r="AD133" s="28">
        <v>0</v>
      </c>
      <c r="AE133" s="28">
        <v>0</v>
      </c>
      <c r="AF133" s="28">
        <v>0</v>
      </c>
      <c r="AG133" s="28">
        <v>0</v>
      </c>
      <c r="AH133" s="28">
        <v>0</v>
      </c>
    </row>
    <row r="134" spans="1:34">
      <c r="A134" s="29" t="s">
        <v>94</v>
      </c>
      <c r="B134" s="28">
        <v>0</v>
      </c>
      <c r="C134" s="28">
        <v>0</v>
      </c>
      <c r="D134" s="28">
        <v>0</v>
      </c>
      <c r="E134" s="28">
        <v>0</v>
      </c>
      <c r="F134" s="28">
        <v>0</v>
      </c>
      <c r="G134" s="28">
        <v>0</v>
      </c>
      <c r="H134" s="28">
        <v>0</v>
      </c>
      <c r="I134" s="28">
        <v>0</v>
      </c>
      <c r="J134" s="28">
        <v>0</v>
      </c>
      <c r="K134" s="28">
        <v>0</v>
      </c>
      <c r="L134" s="28">
        <v>0</v>
      </c>
      <c r="M134" s="28">
        <v>0</v>
      </c>
      <c r="N134" s="28">
        <v>0</v>
      </c>
      <c r="O134" s="28">
        <v>0</v>
      </c>
      <c r="P134" s="28">
        <v>0</v>
      </c>
      <c r="Q134" s="28">
        <v>0</v>
      </c>
      <c r="R134" s="28">
        <v>0</v>
      </c>
      <c r="S134" s="28">
        <v>716</v>
      </c>
      <c r="T134" s="28">
        <v>2444</v>
      </c>
      <c r="U134" s="28">
        <v>1902.1039699999999</v>
      </c>
      <c r="V134" s="28">
        <v>5996</v>
      </c>
      <c r="W134" s="28">
        <v>0</v>
      </c>
      <c r="X134" s="28">
        <v>0</v>
      </c>
      <c r="Y134" s="28">
        <v>0</v>
      </c>
      <c r="Z134" s="28">
        <v>0</v>
      </c>
      <c r="AA134" s="28">
        <v>35513.188780000004</v>
      </c>
      <c r="AB134" s="28">
        <v>0</v>
      </c>
      <c r="AC134" s="28">
        <v>0</v>
      </c>
      <c r="AD134" s="28">
        <v>0</v>
      </c>
      <c r="AE134" s="28">
        <v>0</v>
      </c>
      <c r="AF134" s="28">
        <v>0</v>
      </c>
      <c r="AG134" s="28">
        <v>0</v>
      </c>
      <c r="AH134" s="28">
        <v>0</v>
      </c>
    </row>
    <row r="135" spans="1:34">
      <c r="A135" s="29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</row>
    <row r="136" spans="1:34">
      <c r="A136" s="30" t="s">
        <v>49</v>
      </c>
      <c r="B136" s="26">
        <v>0</v>
      </c>
      <c r="C136" s="26">
        <v>10.37</v>
      </c>
      <c r="D136" s="26">
        <v>33.000999999999998</v>
      </c>
      <c r="E136" s="26">
        <v>50</v>
      </c>
      <c r="F136" s="26">
        <v>0.33200000000000002</v>
      </c>
      <c r="G136" s="26">
        <v>189.643</v>
      </c>
      <c r="H136" s="26">
        <v>54.847029999999997</v>
      </c>
      <c r="I136" s="26">
        <v>558.89931000000001</v>
      </c>
      <c r="J136" s="26">
        <v>0</v>
      </c>
      <c r="K136" s="26">
        <v>70.548240000000007</v>
      </c>
      <c r="L136" s="26">
        <v>1093.5261200000002</v>
      </c>
      <c r="M136" s="26">
        <v>346.88365999999996</v>
      </c>
      <c r="N136" s="26">
        <v>0</v>
      </c>
      <c r="O136" s="26">
        <v>41</v>
      </c>
      <c r="P136" s="26">
        <v>151</v>
      </c>
      <c r="Q136" s="26">
        <v>184</v>
      </c>
      <c r="R136" s="26">
        <v>0</v>
      </c>
      <c r="S136" s="26">
        <v>46</v>
      </c>
      <c r="T136" s="26">
        <v>67</v>
      </c>
      <c r="U136" s="26">
        <v>170.92703</v>
      </c>
      <c r="V136" s="26">
        <v>0</v>
      </c>
      <c r="W136" s="26">
        <v>48.898249999999997</v>
      </c>
      <c r="X136" s="26">
        <v>80.050229999999999</v>
      </c>
      <c r="Y136" s="26">
        <v>128.05416</v>
      </c>
      <c r="Z136" s="26">
        <v>0</v>
      </c>
      <c r="AA136" s="26">
        <v>265.67298</v>
      </c>
      <c r="AB136" s="26">
        <v>6</v>
      </c>
      <c r="AC136" s="26">
        <v>128.46196</v>
      </c>
      <c r="AD136" s="26">
        <v>0</v>
      </c>
      <c r="AE136" s="26">
        <v>137</v>
      </c>
      <c r="AF136" s="26">
        <v>164.68360999999999</v>
      </c>
      <c r="AG136" s="26">
        <v>214</v>
      </c>
      <c r="AH136" s="26">
        <v>0</v>
      </c>
    </row>
    <row r="137" spans="1:34">
      <c r="A137" s="29" t="s">
        <v>95</v>
      </c>
      <c r="B137" s="28">
        <v>0</v>
      </c>
      <c r="C137" s="28">
        <v>10.37</v>
      </c>
      <c r="D137" s="28">
        <v>33.000999999999998</v>
      </c>
      <c r="E137" s="28">
        <v>50</v>
      </c>
      <c r="F137" s="28">
        <v>0.33200000000000002</v>
      </c>
      <c r="G137" s="28">
        <v>189.643</v>
      </c>
      <c r="H137" s="28">
        <v>54.847029999999997</v>
      </c>
      <c r="I137" s="28">
        <v>558.89931000000001</v>
      </c>
      <c r="J137" s="28">
        <v>0</v>
      </c>
      <c r="K137" s="28">
        <v>70.548240000000007</v>
      </c>
      <c r="L137" s="28">
        <v>1093.5261200000002</v>
      </c>
      <c r="M137" s="28">
        <v>346.88365999999996</v>
      </c>
      <c r="N137" s="28">
        <v>0</v>
      </c>
      <c r="O137" s="28">
        <v>41</v>
      </c>
      <c r="P137" s="28">
        <v>151</v>
      </c>
      <c r="Q137" s="28">
        <v>184</v>
      </c>
      <c r="R137" s="28">
        <v>0</v>
      </c>
      <c r="S137" s="28">
        <v>46</v>
      </c>
      <c r="T137" s="28">
        <v>67</v>
      </c>
      <c r="U137" s="28">
        <v>170.92703</v>
      </c>
      <c r="V137" s="28">
        <v>0</v>
      </c>
      <c r="W137" s="28">
        <v>48.898249999999997</v>
      </c>
      <c r="X137" s="28">
        <v>80.050229999999999</v>
      </c>
      <c r="Y137" s="28">
        <v>128.05416</v>
      </c>
      <c r="Z137" s="28">
        <v>0</v>
      </c>
      <c r="AA137" s="28">
        <v>265.67298</v>
      </c>
      <c r="AB137" s="28">
        <v>6</v>
      </c>
      <c r="AC137" s="28">
        <v>128.46196</v>
      </c>
      <c r="AD137" s="28">
        <v>0</v>
      </c>
      <c r="AE137" s="28">
        <v>137</v>
      </c>
      <c r="AF137" s="28">
        <v>164.68360999999999</v>
      </c>
      <c r="AG137" s="28">
        <v>214</v>
      </c>
      <c r="AH137" s="28">
        <v>0</v>
      </c>
    </row>
    <row r="138" spans="1:34">
      <c r="A138" s="29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</row>
    <row r="139" spans="1:34">
      <c r="A139" s="30" t="s">
        <v>96</v>
      </c>
      <c r="B139" s="26">
        <v>35251</v>
      </c>
      <c r="C139" s="26">
        <v>43562</v>
      </c>
      <c r="D139" s="26">
        <v>54098</v>
      </c>
      <c r="E139" s="26">
        <v>67400</v>
      </c>
      <c r="F139" s="26">
        <v>81625.387000000002</v>
      </c>
      <c r="G139" s="26">
        <v>135032.24799999999</v>
      </c>
      <c r="H139" s="26">
        <v>101006.96662000001</v>
      </c>
      <c r="I139" s="26">
        <v>89844.590069999991</v>
      </c>
      <c r="J139" s="26">
        <v>79540.339019999999</v>
      </c>
      <c r="K139" s="26">
        <v>60945.027630000004</v>
      </c>
      <c r="L139" s="26">
        <v>78016.831470000005</v>
      </c>
      <c r="M139" s="26">
        <v>132854.09384000002</v>
      </c>
      <c r="N139" s="26">
        <v>86516.701000000001</v>
      </c>
      <c r="O139" s="26">
        <v>61445</v>
      </c>
      <c r="P139" s="26">
        <v>50934</v>
      </c>
      <c r="Q139" s="26">
        <v>77251</v>
      </c>
      <c r="R139" s="26">
        <v>60097</v>
      </c>
      <c r="S139" s="26">
        <v>57023</v>
      </c>
      <c r="T139" s="26">
        <v>53077</v>
      </c>
      <c r="U139" s="26">
        <v>19112.42957</v>
      </c>
      <c r="V139" s="26">
        <v>31831</v>
      </c>
      <c r="W139" s="26">
        <v>15554.14998</v>
      </c>
      <c r="X139" s="26">
        <v>85373.548699999999</v>
      </c>
      <c r="Y139" s="26">
        <v>32014.26067</v>
      </c>
      <c r="Z139" s="26">
        <v>30470.88726</v>
      </c>
      <c r="AA139" s="26">
        <v>3278.3022299999998</v>
      </c>
      <c r="AB139" s="26">
        <v>45721</v>
      </c>
      <c r="AC139" s="26">
        <v>65647.813030000005</v>
      </c>
      <c r="AD139" s="26">
        <v>68600</v>
      </c>
      <c r="AE139" s="26">
        <v>139702.70705000003</v>
      </c>
      <c r="AF139" s="26">
        <v>75133</v>
      </c>
      <c r="AG139" s="26">
        <v>87456</v>
      </c>
      <c r="AH139" s="26">
        <v>75565</v>
      </c>
    </row>
    <row r="140" spans="1:34">
      <c r="A140" s="29" t="s">
        <v>97</v>
      </c>
      <c r="B140" s="28">
        <v>35251</v>
      </c>
      <c r="C140" s="28">
        <v>43562</v>
      </c>
      <c r="D140" s="28">
        <v>54098</v>
      </c>
      <c r="E140" s="28">
        <v>67400</v>
      </c>
      <c r="F140" s="28">
        <v>81625.387000000002</v>
      </c>
      <c r="G140" s="28">
        <v>135032.24799999999</v>
      </c>
      <c r="H140" s="28">
        <v>101006.96662000001</v>
      </c>
      <c r="I140" s="28">
        <v>89844.590069999991</v>
      </c>
      <c r="J140" s="28">
        <v>79540.339019999999</v>
      </c>
      <c r="K140" s="28">
        <v>60945.027630000004</v>
      </c>
      <c r="L140" s="28">
        <v>78016.831470000005</v>
      </c>
      <c r="M140" s="28">
        <v>132854.09384000002</v>
      </c>
      <c r="N140" s="28">
        <v>86516.701000000001</v>
      </c>
      <c r="O140" s="28">
        <v>61445</v>
      </c>
      <c r="P140" s="28">
        <v>50934</v>
      </c>
      <c r="Q140" s="28">
        <v>77251</v>
      </c>
      <c r="R140" s="28">
        <v>60097</v>
      </c>
      <c r="S140" s="28">
        <v>57023</v>
      </c>
      <c r="T140" s="28">
        <v>53077</v>
      </c>
      <c r="U140" s="28">
        <v>19112.42957</v>
      </c>
      <c r="V140" s="28">
        <v>31831</v>
      </c>
      <c r="W140" s="28">
        <v>15554.14998</v>
      </c>
      <c r="X140" s="28">
        <v>85373.548699999999</v>
      </c>
      <c r="Y140" s="28">
        <v>32014.26067</v>
      </c>
      <c r="Z140" s="28">
        <v>30470.88726</v>
      </c>
      <c r="AA140" s="28">
        <v>3278.3022299999998</v>
      </c>
      <c r="AB140" s="28">
        <v>45721</v>
      </c>
      <c r="AC140" s="28">
        <v>65647.813030000005</v>
      </c>
      <c r="AD140" s="28">
        <v>68600</v>
      </c>
      <c r="AE140" s="28">
        <v>139702.70705000003</v>
      </c>
      <c r="AF140" s="28">
        <v>75133</v>
      </c>
      <c r="AG140" s="28">
        <v>87456</v>
      </c>
      <c r="AH140" s="28">
        <v>75565</v>
      </c>
    </row>
    <row r="141" spans="1:34">
      <c r="A141" s="29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</row>
    <row r="142" spans="1:34">
      <c r="A142" s="30" t="s">
        <v>98</v>
      </c>
      <c r="B142" s="26">
        <v>439785</v>
      </c>
      <c r="C142" s="26">
        <v>434261.2</v>
      </c>
      <c r="D142" s="26">
        <v>544614</v>
      </c>
      <c r="E142" s="26">
        <v>490134</v>
      </c>
      <c r="F142" s="26">
        <v>349997.14899999998</v>
      </c>
      <c r="G142" s="26">
        <v>405752.69900000002</v>
      </c>
      <c r="H142" s="26">
        <v>148969.77007477204</v>
      </c>
      <c r="I142" s="26">
        <v>160855.81081466802</v>
      </c>
      <c r="J142" s="26">
        <v>219859.40372949999</v>
      </c>
      <c r="K142" s="26">
        <v>209844.724160896</v>
      </c>
      <c r="L142" s="26">
        <v>279603.72515536199</v>
      </c>
      <c r="M142" s="26">
        <v>1548114.4360491321</v>
      </c>
      <c r="N142" s="26">
        <v>1711403.3236803212</v>
      </c>
      <c r="O142" s="26">
        <v>2401245</v>
      </c>
      <c r="P142" s="26">
        <v>2361477</v>
      </c>
      <c r="Q142" s="26">
        <v>3069629</v>
      </c>
      <c r="R142" s="26">
        <v>2313174</v>
      </c>
      <c r="S142" s="26">
        <v>2351647</v>
      </c>
      <c r="T142" s="26">
        <v>2716968</v>
      </c>
      <c r="U142" s="26">
        <v>3410234.7292866595</v>
      </c>
      <c r="V142" s="26">
        <v>3448121</v>
      </c>
      <c r="W142" s="26">
        <v>3557237.8707058961</v>
      </c>
      <c r="X142" s="26">
        <v>4779640.6980722444</v>
      </c>
      <c r="Y142" s="26">
        <v>5268389.1532623824</v>
      </c>
      <c r="Z142" s="26">
        <v>5273004.3014342096</v>
      </c>
      <c r="AA142" s="26">
        <v>4112587.123879103</v>
      </c>
      <c r="AB142" s="26">
        <v>4267567.5127477599</v>
      </c>
      <c r="AC142" s="26">
        <v>4318785.0542993648</v>
      </c>
      <c r="AD142" s="26">
        <v>4773283</v>
      </c>
      <c r="AE142" s="26">
        <v>5214596.5128093129</v>
      </c>
      <c r="AF142" s="26">
        <v>6201872.1246333048</v>
      </c>
      <c r="AG142" s="26">
        <v>6086115</v>
      </c>
      <c r="AH142" s="26">
        <v>7371021</v>
      </c>
    </row>
    <row r="143" spans="1:34">
      <c r="A143" s="29" t="s">
        <v>99</v>
      </c>
      <c r="B143" s="28">
        <v>439785</v>
      </c>
      <c r="C143" s="28">
        <v>434261.2</v>
      </c>
      <c r="D143" s="28">
        <v>544614</v>
      </c>
      <c r="E143" s="28">
        <v>490134</v>
      </c>
      <c r="F143" s="28">
        <v>349997.14899999998</v>
      </c>
      <c r="G143" s="28">
        <v>405752.69900000002</v>
      </c>
      <c r="H143" s="28">
        <v>148969.77007477204</v>
      </c>
      <c r="I143" s="28">
        <v>160855.81081466802</v>
      </c>
      <c r="J143" s="28">
        <v>219859.40372949999</v>
      </c>
      <c r="K143" s="28">
        <v>209844.724160896</v>
      </c>
      <c r="L143" s="28">
        <v>279603.72515536199</v>
      </c>
      <c r="M143" s="28">
        <v>1548114.4360491321</v>
      </c>
      <c r="N143" s="28">
        <v>1711403.3236803212</v>
      </c>
      <c r="O143" s="28">
        <v>2401245</v>
      </c>
      <c r="P143" s="28">
        <v>2361477</v>
      </c>
      <c r="Q143" s="28">
        <v>3069629</v>
      </c>
      <c r="R143" s="28">
        <v>2313174</v>
      </c>
      <c r="S143" s="28">
        <v>2351647</v>
      </c>
      <c r="T143" s="28">
        <v>2716968</v>
      </c>
      <c r="U143" s="28">
        <v>3410234.7292866595</v>
      </c>
      <c r="V143" s="28">
        <v>3448121</v>
      </c>
      <c r="W143" s="28">
        <v>3557237.8707058961</v>
      </c>
      <c r="X143" s="28">
        <v>4779640.6980722444</v>
      </c>
      <c r="Y143" s="28">
        <v>5268389.1532623824</v>
      </c>
      <c r="Z143" s="28">
        <v>5273004.3014342096</v>
      </c>
      <c r="AA143" s="28">
        <v>4112587.123879103</v>
      </c>
      <c r="AB143" s="28">
        <v>4267567.5127477599</v>
      </c>
      <c r="AC143" s="28">
        <v>4318785.0542993648</v>
      </c>
      <c r="AD143" s="28">
        <v>4773283</v>
      </c>
      <c r="AE143" s="28">
        <v>5214596.5128093129</v>
      </c>
      <c r="AF143" s="28">
        <v>6201872</v>
      </c>
      <c r="AG143" s="28">
        <v>6086115</v>
      </c>
      <c r="AH143" s="28">
        <v>7371021</v>
      </c>
    </row>
    <row r="144" spans="1:34">
      <c r="A144" s="29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</row>
    <row r="145" spans="1:34">
      <c r="A145" s="30" t="s">
        <v>100</v>
      </c>
      <c r="B145" s="26">
        <v>0</v>
      </c>
      <c r="C145" s="26">
        <v>0</v>
      </c>
      <c r="D145" s="26">
        <v>0</v>
      </c>
      <c r="E145" s="26">
        <v>2004.001</v>
      </c>
      <c r="F145" s="26">
        <v>3027.9570000000003</v>
      </c>
      <c r="G145" s="26">
        <v>3065.0230000000001</v>
      </c>
      <c r="H145" s="26">
        <v>1550.97873</v>
      </c>
      <c r="I145" s="26">
        <v>21626.1842</v>
      </c>
      <c r="J145" s="26">
        <v>21040.31954</v>
      </c>
      <c r="K145" s="26">
        <v>21244.784629999998</v>
      </c>
      <c r="L145" s="26">
        <v>10726.7709</v>
      </c>
      <c r="M145" s="26">
        <v>10833.33916</v>
      </c>
      <c r="N145" s="26">
        <v>0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0</v>
      </c>
      <c r="AC145" s="26">
        <v>0</v>
      </c>
      <c r="AD145" s="26">
        <v>0</v>
      </c>
      <c r="AE145" s="26">
        <v>0</v>
      </c>
      <c r="AF145" s="26">
        <v>0</v>
      </c>
      <c r="AG145" s="26">
        <v>0</v>
      </c>
      <c r="AH145" s="26">
        <v>0</v>
      </c>
    </row>
    <row r="146" spans="1:34">
      <c r="A146" s="29" t="s">
        <v>101</v>
      </c>
      <c r="B146" s="28">
        <v>0</v>
      </c>
      <c r="C146" s="28">
        <v>0</v>
      </c>
      <c r="D146" s="28">
        <v>0</v>
      </c>
      <c r="E146" s="28">
        <v>0</v>
      </c>
      <c r="F146" s="28">
        <v>0</v>
      </c>
      <c r="G146" s="28">
        <v>0</v>
      </c>
      <c r="H146" s="28">
        <v>0</v>
      </c>
      <c r="I146" s="28">
        <v>0</v>
      </c>
      <c r="J146" s="28">
        <v>0</v>
      </c>
      <c r="K146" s="28">
        <v>0</v>
      </c>
      <c r="L146" s="28">
        <v>0</v>
      </c>
      <c r="M146" s="28">
        <v>0</v>
      </c>
      <c r="N146" s="28">
        <v>0</v>
      </c>
      <c r="O146" s="28">
        <v>0</v>
      </c>
      <c r="P146" s="28">
        <v>0</v>
      </c>
      <c r="Q146" s="28">
        <v>0</v>
      </c>
      <c r="R146" s="28">
        <v>0</v>
      </c>
      <c r="S146" s="28">
        <v>0</v>
      </c>
      <c r="T146" s="28">
        <v>0</v>
      </c>
      <c r="U146" s="28">
        <v>0</v>
      </c>
      <c r="V146" s="28">
        <v>0</v>
      </c>
      <c r="W146" s="28">
        <v>0</v>
      </c>
      <c r="X146" s="28">
        <v>0</v>
      </c>
      <c r="Y146" s="28">
        <v>0</v>
      </c>
      <c r="Z146" s="28">
        <v>0</v>
      </c>
      <c r="AA146" s="28">
        <v>0</v>
      </c>
      <c r="AB146" s="28">
        <v>0</v>
      </c>
      <c r="AC146" s="28">
        <v>0</v>
      </c>
      <c r="AD146" s="28">
        <v>0</v>
      </c>
      <c r="AE146" s="28">
        <v>0</v>
      </c>
      <c r="AF146" s="28">
        <v>0</v>
      </c>
      <c r="AG146" s="28">
        <v>0</v>
      </c>
      <c r="AH146" s="28">
        <v>0</v>
      </c>
    </row>
    <row r="147" spans="1:34">
      <c r="A147" s="29" t="s">
        <v>102</v>
      </c>
      <c r="B147" s="28">
        <v>0</v>
      </c>
      <c r="C147" s="28">
        <v>0</v>
      </c>
      <c r="D147" s="28">
        <v>0</v>
      </c>
      <c r="E147" s="28">
        <v>0</v>
      </c>
      <c r="F147" s="28">
        <v>0</v>
      </c>
      <c r="G147" s="28">
        <v>0</v>
      </c>
      <c r="H147" s="28">
        <v>0</v>
      </c>
      <c r="I147" s="28">
        <v>0</v>
      </c>
      <c r="J147" s="28">
        <v>0</v>
      </c>
      <c r="K147" s="28">
        <v>0</v>
      </c>
      <c r="L147" s="28">
        <v>0</v>
      </c>
      <c r="M147" s="28">
        <v>0</v>
      </c>
      <c r="N147" s="28">
        <v>0</v>
      </c>
      <c r="O147" s="28">
        <v>0</v>
      </c>
      <c r="P147" s="28">
        <v>0</v>
      </c>
      <c r="Q147" s="28">
        <v>0</v>
      </c>
      <c r="R147" s="28">
        <v>0</v>
      </c>
      <c r="S147" s="28">
        <v>0</v>
      </c>
      <c r="T147" s="28">
        <v>0</v>
      </c>
      <c r="U147" s="28">
        <v>0</v>
      </c>
      <c r="V147" s="28">
        <v>0</v>
      </c>
      <c r="W147" s="28">
        <v>0</v>
      </c>
      <c r="X147" s="28">
        <v>0</v>
      </c>
      <c r="Y147" s="28">
        <v>0</v>
      </c>
      <c r="Z147" s="28">
        <v>0</v>
      </c>
      <c r="AA147" s="28">
        <v>0</v>
      </c>
      <c r="AB147" s="28">
        <v>0</v>
      </c>
      <c r="AC147" s="28">
        <v>0</v>
      </c>
      <c r="AD147" s="28">
        <v>0</v>
      </c>
      <c r="AE147" s="28">
        <v>0</v>
      </c>
      <c r="AF147" s="28">
        <v>0</v>
      </c>
      <c r="AG147" s="28">
        <v>0</v>
      </c>
      <c r="AH147" s="28">
        <v>0</v>
      </c>
    </row>
    <row r="148" spans="1:34">
      <c r="A148" s="29" t="s">
        <v>103</v>
      </c>
      <c r="B148" s="28">
        <v>0</v>
      </c>
      <c r="C148" s="28">
        <v>0</v>
      </c>
      <c r="D148" s="28">
        <v>0</v>
      </c>
      <c r="E148" s="28">
        <v>2004.001</v>
      </c>
      <c r="F148" s="28">
        <v>3027.9570000000003</v>
      </c>
      <c r="G148" s="28">
        <v>3065.0230000000001</v>
      </c>
      <c r="H148" s="28">
        <v>1550.97873</v>
      </c>
      <c r="I148" s="28">
        <v>21626.1842</v>
      </c>
      <c r="J148" s="28">
        <v>21040.31954</v>
      </c>
      <c r="K148" s="28">
        <v>21244.784629999998</v>
      </c>
      <c r="L148" s="28">
        <v>10726.7709</v>
      </c>
      <c r="M148" s="28">
        <v>10833.33916</v>
      </c>
      <c r="N148" s="28">
        <v>0</v>
      </c>
      <c r="O148" s="28">
        <v>0</v>
      </c>
      <c r="P148" s="28">
        <v>0</v>
      </c>
      <c r="Q148" s="28">
        <v>0</v>
      </c>
      <c r="R148" s="28">
        <v>0</v>
      </c>
      <c r="S148" s="28">
        <v>0</v>
      </c>
      <c r="T148" s="28">
        <v>0</v>
      </c>
      <c r="U148" s="28">
        <v>0</v>
      </c>
      <c r="V148" s="28">
        <v>0</v>
      </c>
      <c r="W148" s="28">
        <v>0</v>
      </c>
      <c r="X148" s="28">
        <v>0</v>
      </c>
      <c r="Y148" s="28">
        <v>0</v>
      </c>
      <c r="Z148" s="28">
        <v>0</v>
      </c>
      <c r="AA148" s="28">
        <v>0</v>
      </c>
      <c r="AB148" s="28">
        <v>0</v>
      </c>
      <c r="AC148" s="28">
        <v>0</v>
      </c>
      <c r="AD148" s="28">
        <v>0</v>
      </c>
      <c r="AE148" s="28">
        <v>0</v>
      </c>
      <c r="AF148" s="28">
        <v>0</v>
      </c>
      <c r="AG148" s="28">
        <v>0</v>
      </c>
      <c r="AH148" s="28">
        <v>0</v>
      </c>
    </row>
    <row r="149" spans="1:34">
      <c r="A149" s="29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</row>
    <row r="150" spans="1:34">
      <c r="A150" s="30" t="s">
        <v>104</v>
      </c>
      <c r="B150" s="26">
        <v>3766</v>
      </c>
      <c r="C150" s="26">
        <v>2123</v>
      </c>
      <c r="D150" s="26">
        <v>5570</v>
      </c>
      <c r="E150" s="26">
        <v>357</v>
      </c>
      <c r="F150" s="26">
        <v>3368.98</v>
      </c>
      <c r="G150" s="26">
        <v>8019.808</v>
      </c>
      <c r="H150" s="26">
        <v>24230.776670610012</v>
      </c>
      <c r="I150" s="26">
        <v>25838.286365384014</v>
      </c>
      <c r="J150" s="26">
        <v>12266.428492719999</v>
      </c>
      <c r="K150" s="26">
        <v>16867.723166724001</v>
      </c>
      <c r="L150" s="26">
        <v>13369.539609171999</v>
      </c>
      <c r="M150" s="26">
        <v>30179.803980067998</v>
      </c>
      <c r="N150" s="26">
        <v>39107.217878557029</v>
      </c>
      <c r="O150" s="26">
        <v>88470</v>
      </c>
      <c r="P150" s="26">
        <v>109221</v>
      </c>
      <c r="Q150" s="26">
        <v>107551</v>
      </c>
      <c r="R150" s="26">
        <v>73068</v>
      </c>
      <c r="S150" s="26">
        <v>175018</v>
      </c>
      <c r="T150" s="26">
        <v>299296</v>
      </c>
      <c r="U150" s="26">
        <v>133783.94082899392</v>
      </c>
      <c r="V150" s="26">
        <v>188543.44778044493</v>
      </c>
      <c r="W150" s="26">
        <v>7971.3992180040177</v>
      </c>
      <c r="X150" s="26">
        <v>43500.695566242932</v>
      </c>
      <c r="Y150" s="26">
        <v>17233.53648636031</v>
      </c>
      <c r="Z150" s="26">
        <v>39243.63271988499</v>
      </c>
      <c r="AA150" s="26">
        <v>98047</v>
      </c>
      <c r="AB150" s="26">
        <v>242797</v>
      </c>
      <c r="AC150" s="26">
        <v>304375</v>
      </c>
      <c r="AD150" s="26">
        <v>1823758</v>
      </c>
      <c r="AE150" s="26">
        <v>1824543</v>
      </c>
      <c r="AF150" s="26">
        <v>1743777</v>
      </c>
      <c r="AG150" s="26">
        <v>4371306</v>
      </c>
      <c r="AH150" s="26">
        <v>3171362</v>
      </c>
    </row>
    <row r="151" spans="1:34">
      <c r="A151" s="29" t="s">
        <v>105</v>
      </c>
      <c r="B151" s="28">
        <v>3766</v>
      </c>
      <c r="C151" s="28">
        <v>2123</v>
      </c>
      <c r="D151" s="28">
        <v>5570</v>
      </c>
      <c r="E151" s="28">
        <v>357</v>
      </c>
      <c r="F151" s="28">
        <v>3368.98</v>
      </c>
      <c r="G151" s="28">
        <v>8019.808</v>
      </c>
      <c r="H151" s="28">
        <v>24230.776670610012</v>
      </c>
      <c r="I151" s="28">
        <v>25838.286365384014</v>
      </c>
      <c r="J151" s="28">
        <v>12266.428492719999</v>
      </c>
      <c r="K151" s="28">
        <v>16867.723166724001</v>
      </c>
      <c r="L151" s="28">
        <v>13369.539609171999</v>
      </c>
      <c r="M151" s="28">
        <v>30179.803980067998</v>
      </c>
      <c r="N151" s="28">
        <v>39107.217878557029</v>
      </c>
      <c r="O151" s="28">
        <v>88470</v>
      </c>
      <c r="P151" s="28">
        <v>109221</v>
      </c>
      <c r="Q151" s="28">
        <v>107551</v>
      </c>
      <c r="R151" s="28">
        <v>73068</v>
      </c>
      <c r="S151" s="28">
        <v>175018</v>
      </c>
      <c r="T151" s="28">
        <v>299296</v>
      </c>
      <c r="U151" s="28">
        <v>133783.94082899392</v>
      </c>
      <c r="V151" s="28">
        <v>188543.44778044493</v>
      </c>
      <c r="W151" s="28">
        <v>7971.3992180040177</v>
      </c>
      <c r="X151" s="28">
        <v>43500.695566242932</v>
      </c>
      <c r="Y151" s="28">
        <v>17233.53648636031</v>
      </c>
      <c r="Z151" s="28">
        <v>39243.63271988499</v>
      </c>
      <c r="AA151" s="28">
        <v>98047</v>
      </c>
      <c r="AB151" s="28">
        <v>242797</v>
      </c>
      <c r="AC151" s="28">
        <v>304375</v>
      </c>
      <c r="AD151" s="28">
        <v>1823758</v>
      </c>
      <c r="AE151" s="28">
        <v>1824543</v>
      </c>
      <c r="AF151" s="28">
        <v>1743777</v>
      </c>
      <c r="AG151" s="28">
        <v>4371306</v>
      </c>
      <c r="AH151" s="28">
        <v>3171362</v>
      </c>
    </row>
    <row r="152" spans="1:34">
      <c r="A152" s="29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</row>
    <row r="153" spans="1:34">
      <c r="A153" s="30" t="s">
        <v>106</v>
      </c>
      <c r="B153" s="26">
        <v>50369</v>
      </c>
      <c r="C153" s="26">
        <v>66122.55</v>
      </c>
      <c r="D153" s="26">
        <v>76173</v>
      </c>
      <c r="E153" s="26">
        <v>103518</v>
      </c>
      <c r="F153" s="26">
        <v>77418.999000000011</v>
      </c>
      <c r="G153" s="26">
        <v>53612.790000000008</v>
      </c>
      <c r="H153" s="26">
        <v>171458.34109690791</v>
      </c>
      <c r="I153" s="26">
        <v>154292.65201863705</v>
      </c>
      <c r="J153" s="26">
        <v>82980.079052160028</v>
      </c>
      <c r="K153" s="26">
        <v>120693.77704642499</v>
      </c>
      <c r="L153" s="26">
        <v>110298.62158158801</v>
      </c>
      <c r="M153" s="26">
        <v>134779.11795255195</v>
      </c>
      <c r="N153" s="26">
        <v>237891.62654523703</v>
      </c>
      <c r="O153" s="26">
        <v>168812</v>
      </c>
      <c r="P153" s="26">
        <v>212062</v>
      </c>
      <c r="Q153" s="26">
        <v>333865</v>
      </c>
      <c r="R153" s="26">
        <v>322865</v>
      </c>
      <c r="S153" s="26">
        <v>370276</v>
      </c>
      <c r="T153" s="26">
        <v>552034</v>
      </c>
      <c r="U153" s="26">
        <v>449588.06072709046</v>
      </c>
      <c r="V153" s="26">
        <v>435618.48042859312</v>
      </c>
      <c r="W153" s="26">
        <v>378124.59323562804</v>
      </c>
      <c r="X153" s="26">
        <v>308183.80134183186</v>
      </c>
      <c r="Y153" s="26">
        <v>285719.94105240807</v>
      </c>
      <c r="Z153" s="26">
        <v>389798.0791281166</v>
      </c>
      <c r="AA153" s="26">
        <v>320122.74212324433</v>
      </c>
      <c r="AB153" s="26">
        <v>1289540.4757310657</v>
      </c>
      <c r="AC153" s="26">
        <v>1399073.8200577011</v>
      </c>
      <c r="AD153" s="26">
        <v>1607406</v>
      </c>
      <c r="AE153" s="26">
        <v>414735.61620536703</v>
      </c>
      <c r="AF153" s="26">
        <v>744474</v>
      </c>
      <c r="AG153" s="26">
        <v>925315</v>
      </c>
      <c r="AH153" s="26">
        <v>607403</v>
      </c>
    </row>
    <row r="154" spans="1:34">
      <c r="A154" s="29" t="s">
        <v>107</v>
      </c>
      <c r="B154" s="28">
        <v>1162</v>
      </c>
      <c r="C154" s="28">
        <v>318</v>
      </c>
      <c r="D154" s="28">
        <v>1504</v>
      </c>
      <c r="E154" s="28">
        <v>344</v>
      </c>
      <c r="F154" s="28">
        <v>150.077</v>
      </c>
      <c r="G154" s="28">
        <v>147.24100000000001</v>
      </c>
      <c r="H154" s="28">
        <v>886.88589000000002</v>
      </c>
      <c r="I154" s="28">
        <v>884.50828000000001</v>
      </c>
      <c r="J154" s="28">
        <v>429.48356999999993</v>
      </c>
      <c r="K154" s="28">
        <v>56.213229999999996</v>
      </c>
      <c r="L154" s="28">
        <v>146.73672000000002</v>
      </c>
      <c r="M154" s="28">
        <v>26.375169999999997</v>
      </c>
      <c r="N154" s="28">
        <v>457.084</v>
      </c>
      <c r="O154" s="28">
        <v>92</v>
      </c>
      <c r="P154" s="28">
        <v>54</v>
      </c>
      <c r="Q154" s="28">
        <v>80</v>
      </c>
      <c r="R154" s="28">
        <v>32</v>
      </c>
      <c r="S154" s="28">
        <v>429</v>
      </c>
      <c r="T154" s="28">
        <v>510</v>
      </c>
      <c r="U154" s="28">
        <v>639.98156999999992</v>
      </c>
      <c r="V154" s="28">
        <v>613.17100000000005</v>
      </c>
      <c r="W154" s="28">
        <v>396.88324999999998</v>
      </c>
      <c r="X154" s="28">
        <v>1050.6827700000001</v>
      </c>
      <c r="Y154" s="28">
        <v>1043.0463999999999</v>
      </c>
      <c r="Z154" s="28">
        <v>361.00679000000002</v>
      </c>
      <c r="AA154" s="28">
        <v>499.01298000000003</v>
      </c>
      <c r="AB154" s="28">
        <v>73.704209999999989</v>
      </c>
      <c r="AC154" s="28">
        <v>744.48731000000009</v>
      </c>
      <c r="AD154" s="28">
        <v>80</v>
      </c>
      <c r="AE154" s="28">
        <v>475.54809</v>
      </c>
      <c r="AF154" s="28">
        <v>53</v>
      </c>
      <c r="AG154" s="28">
        <v>27</v>
      </c>
      <c r="AH154" s="28">
        <v>39</v>
      </c>
    </row>
    <row r="155" spans="1:34">
      <c r="A155" s="29" t="s">
        <v>108</v>
      </c>
      <c r="B155" s="28">
        <v>7</v>
      </c>
      <c r="C155" s="28">
        <v>3251</v>
      </c>
      <c r="D155" s="28">
        <v>8847</v>
      </c>
      <c r="E155" s="28">
        <v>44293</v>
      </c>
      <c r="F155" s="28">
        <v>575.24400000000003</v>
      </c>
      <c r="G155" s="28">
        <v>599.76400000000001</v>
      </c>
      <c r="H155" s="28">
        <v>98763.92744999993</v>
      </c>
      <c r="I155" s="28">
        <v>105711.23718000004</v>
      </c>
      <c r="J155" s="28">
        <v>1750.0440000000024</v>
      </c>
      <c r="K155" s="28">
        <v>40358.987340000007</v>
      </c>
      <c r="L155" s="28">
        <v>43500.519520000009</v>
      </c>
      <c r="M155" s="28">
        <v>18337.409129999953</v>
      </c>
      <c r="N155" s="28">
        <v>81086.436000000002</v>
      </c>
      <c r="O155" s="28">
        <v>3208</v>
      </c>
      <c r="P155" s="28">
        <v>3740</v>
      </c>
      <c r="Q155" s="28">
        <v>105593</v>
      </c>
      <c r="R155" s="28">
        <v>2779</v>
      </c>
      <c r="S155" s="28">
        <v>13465</v>
      </c>
      <c r="T155" s="28">
        <v>256643</v>
      </c>
      <c r="U155" s="28">
        <v>43953.66831999999</v>
      </c>
      <c r="V155" s="28">
        <v>1272</v>
      </c>
      <c r="W155" s="28">
        <v>40214.288540000125</v>
      </c>
      <c r="X155" s="28">
        <v>87293.525590000034</v>
      </c>
      <c r="Y155" s="28">
        <v>87329.772519999984</v>
      </c>
      <c r="Z155" s="28">
        <v>46918.237950000075</v>
      </c>
      <c r="AA155" s="28">
        <v>31904.303299999978</v>
      </c>
      <c r="AB155" s="28">
        <v>969218.23507999978</v>
      </c>
      <c r="AC155" s="28">
        <v>1112588.58002</v>
      </c>
      <c r="AD155" s="28">
        <v>1184300</v>
      </c>
      <c r="AE155" s="28">
        <v>119255.55485000004</v>
      </c>
      <c r="AF155" s="28">
        <v>423001</v>
      </c>
      <c r="AG155" s="28">
        <v>649077</v>
      </c>
      <c r="AH155" s="28">
        <v>126110</v>
      </c>
    </row>
    <row r="156" spans="1:34">
      <c r="A156" s="29" t="s">
        <v>128</v>
      </c>
      <c r="B156" s="28">
        <v>11637</v>
      </c>
      <c r="C156" s="28">
        <v>5977</v>
      </c>
      <c r="D156" s="28">
        <v>28554</v>
      </c>
      <c r="E156" s="28">
        <v>3877</v>
      </c>
      <c r="F156" s="28">
        <v>31713.050999999999</v>
      </c>
      <c r="G156" s="28">
        <v>3935.5859999999998</v>
      </c>
      <c r="H156" s="28">
        <v>18710.944319999999</v>
      </c>
      <c r="I156" s="28">
        <v>4478.5860700000003</v>
      </c>
      <c r="J156" s="28">
        <v>27994.842000000004</v>
      </c>
      <c r="K156" s="28">
        <v>14096.34024</v>
      </c>
      <c r="L156" s="28">
        <v>19018.281219999997</v>
      </c>
      <c r="M156" s="28">
        <v>40368.767469999999</v>
      </c>
      <c r="N156" s="28">
        <v>75917.34276</v>
      </c>
      <c r="O156" s="28">
        <v>57416</v>
      </c>
      <c r="P156" s="28">
        <v>61917</v>
      </c>
      <c r="Q156" s="28">
        <v>59739</v>
      </c>
      <c r="R156" s="28">
        <v>61024</v>
      </c>
      <c r="S156" s="28">
        <v>31543</v>
      </c>
      <c r="T156" s="28">
        <v>59657</v>
      </c>
      <c r="U156" s="28">
        <v>60438.573759999999</v>
      </c>
      <c r="V156" s="28">
        <v>73664</v>
      </c>
      <c r="W156" s="28">
        <v>58302.571540000004</v>
      </c>
      <c r="X156" s="28">
        <v>0</v>
      </c>
      <c r="Y156" s="28">
        <v>7043.1766699999998</v>
      </c>
      <c r="Z156" s="28">
        <v>86720</v>
      </c>
      <c r="AA156" s="28">
        <v>36674.367600000005</v>
      </c>
      <c r="AB156" s="28">
        <v>113940</v>
      </c>
      <c r="AC156" s="28">
        <v>35916.184300000008</v>
      </c>
      <c r="AD156" s="28">
        <v>123633</v>
      </c>
      <c r="AE156" s="28">
        <f>13856.64928+4911</f>
        <v>18767.649279999998</v>
      </c>
      <c r="AF156" s="28">
        <v>134764</v>
      </c>
      <c r="AG156" s="28">
        <v>46849</v>
      </c>
      <c r="AH156" s="28">
        <v>120909</v>
      </c>
    </row>
    <row r="157" spans="1:34">
      <c r="A157" s="29" t="s">
        <v>109</v>
      </c>
      <c r="B157" s="28">
        <v>6830</v>
      </c>
      <c r="C157" s="28">
        <v>21901</v>
      </c>
      <c r="D157" s="28">
        <v>13469</v>
      </c>
      <c r="E157" s="28">
        <v>31786</v>
      </c>
      <c r="F157" s="28">
        <v>24855.523000000001</v>
      </c>
      <c r="G157" s="28">
        <v>8649.7459999999992</v>
      </c>
      <c r="H157" s="28">
        <v>16796.388070000001</v>
      </c>
      <c r="I157" s="28">
        <v>20313.089309999999</v>
      </c>
      <c r="J157" s="28">
        <v>19601.612390000006</v>
      </c>
      <c r="K157" s="28">
        <v>22455.787400000001</v>
      </c>
      <c r="L157" s="28">
        <v>26250.048509999997</v>
      </c>
      <c r="M157" s="28">
        <v>49685.884829999995</v>
      </c>
      <c r="N157" s="28">
        <v>47569.439519999985</v>
      </c>
      <c r="O157" s="28">
        <v>12499</v>
      </c>
      <c r="P157" s="28">
        <v>8822</v>
      </c>
      <c r="Q157" s="28">
        <v>7725</v>
      </c>
      <c r="R157" s="28">
        <v>71359</v>
      </c>
      <c r="S157" s="28">
        <v>13620</v>
      </c>
      <c r="T157" s="28">
        <v>62933</v>
      </c>
      <c r="U157" s="28">
        <v>83054.423459999947</v>
      </c>
      <c r="V157" s="28">
        <v>97207</v>
      </c>
      <c r="W157" s="28">
        <v>5498.2798600000015</v>
      </c>
      <c r="X157" s="28">
        <v>46392.560440000008</v>
      </c>
      <c r="Y157" s="28">
        <v>53030.988509999996</v>
      </c>
      <c r="Z157" s="28">
        <v>157954.37651999999</v>
      </c>
      <c r="AA157" s="28">
        <v>20840.418719999991</v>
      </c>
      <c r="AB157" s="28">
        <v>62985.013590000002</v>
      </c>
      <c r="AC157" s="28">
        <v>163901.98141000004</v>
      </c>
      <c r="AD157" s="28">
        <v>220469</v>
      </c>
      <c r="AE157" s="28">
        <v>79096.856010000003</v>
      </c>
      <c r="AF157" s="28">
        <v>125186</v>
      </c>
      <c r="AG157" s="28">
        <v>157184</v>
      </c>
      <c r="AH157" s="28">
        <v>232995</v>
      </c>
    </row>
    <row r="158" spans="1:34">
      <c r="A158" s="29" t="s">
        <v>110</v>
      </c>
      <c r="B158" s="28">
        <v>7305</v>
      </c>
      <c r="C158" s="28">
        <v>1180</v>
      </c>
      <c r="D158" s="28">
        <v>2</v>
      </c>
      <c r="E158" s="28">
        <v>3509</v>
      </c>
      <c r="F158" s="28">
        <v>1527.171</v>
      </c>
      <c r="G158" s="28">
        <v>2633.7689999999998</v>
      </c>
      <c r="H158" s="28">
        <v>8.4338300000000004</v>
      </c>
      <c r="I158" s="28">
        <v>0</v>
      </c>
      <c r="J158" s="28">
        <v>3693.9125100000001</v>
      </c>
      <c r="K158" s="28">
        <v>0</v>
      </c>
      <c r="L158" s="28">
        <v>1</v>
      </c>
      <c r="M158" s="28">
        <v>1949</v>
      </c>
      <c r="N158" s="28">
        <v>11948</v>
      </c>
      <c r="O158" s="28">
        <v>5</v>
      </c>
      <c r="P158" s="28">
        <v>210</v>
      </c>
      <c r="Q158" s="28">
        <v>6178</v>
      </c>
      <c r="R158" s="28">
        <v>5597</v>
      </c>
      <c r="S158" s="28">
        <v>65392</v>
      </c>
      <c r="T158" s="28">
        <v>0</v>
      </c>
      <c r="U158" s="28">
        <v>4.3966099999999999</v>
      </c>
      <c r="V158" s="28">
        <v>50619.023999999998</v>
      </c>
      <c r="W158" s="28">
        <v>2.9671799999999999</v>
      </c>
      <c r="X158" s="28">
        <v>52053.888459999987</v>
      </c>
      <c r="Y158" s="28">
        <v>26808.178629999999</v>
      </c>
      <c r="Z158" s="28">
        <v>9.1546399999999988</v>
      </c>
      <c r="AA158" s="28">
        <v>28103.38305</v>
      </c>
      <c r="AB158" s="28">
        <v>46985.841800000002</v>
      </c>
      <c r="AC158" s="28">
        <v>9635.5691700000007</v>
      </c>
      <c r="AD158" s="28">
        <v>2</v>
      </c>
      <c r="AE158" s="28">
        <v>13.529719999999999</v>
      </c>
      <c r="AF158" s="28">
        <v>4</v>
      </c>
      <c r="AG158" s="28">
        <v>17</v>
      </c>
      <c r="AH158" s="28">
        <v>25502</v>
      </c>
    </row>
    <row r="159" spans="1:34">
      <c r="A159" s="29" t="s">
        <v>111</v>
      </c>
      <c r="B159" s="28">
        <v>0</v>
      </c>
      <c r="C159" s="28">
        <v>0</v>
      </c>
      <c r="D159" s="28">
        <v>0</v>
      </c>
      <c r="E159" s="28">
        <v>0</v>
      </c>
      <c r="F159" s="28">
        <v>0</v>
      </c>
      <c r="G159" s="28">
        <v>0</v>
      </c>
      <c r="H159" s="28">
        <v>0</v>
      </c>
      <c r="I159" s="28">
        <v>0</v>
      </c>
      <c r="J159" s="28">
        <v>0</v>
      </c>
      <c r="K159" s="28">
        <v>0</v>
      </c>
      <c r="L159" s="28">
        <v>0</v>
      </c>
      <c r="M159" s="28">
        <v>0</v>
      </c>
      <c r="N159" s="28">
        <v>0</v>
      </c>
      <c r="O159" s="28">
        <v>0</v>
      </c>
      <c r="P159" s="28">
        <v>0</v>
      </c>
      <c r="Q159" s="28">
        <v>0</v>
      </c>
      <c r="R159" s="28">
        <v>0</v>
      </c>
      <c r="S159" s="28">
        <v>0</v>
      </c>
      <c r="T159" s="28">
        <v>0</v>
      </c>
      <c r="U159" s="28">
        <v>0</v>
      </c>
      <c r="V159" s="28">
        <v>0</v>
      </c>
      <c r="W159" s="28">
        <v>0</v>
      </c>
      <c r="X159" s="28">
        <v>2.3885800000000001</v>
      </c>
      <c r="Y159" s="28">
        <v>0</v>
      </c>
      <c r="Z159" s="28">
        <v>0</v>
      </c>
      <c r="AA159" s="28">
        <v>0</v>
      </c>
      <c r="AB159" s="28">
        <v>0</v>
      </c>
      <c r="AC159" s="28">
        <v>0</v>
      </c>
      <c r="AD159" s="28">
        <v>0</v>
      </c>
      <c r="AE159" s="28">
        <v>0</v>
      </c>
      <c r="AF159" s="28">
        <v>0</v>
      </c>
      <c r="AG159" s="28">
        <v>0</v>
      </c>
      <c r="AH159" s="28">
        <v>0</v>
      </c>
    </row>
    <row r="160" spans="1:34">
      <c r="A160" s="29" t="s">
        <v>112</v>
      </c>
      <c r="B160" s="28">
        <v>0</v>
      </c>
      <c r="C160" s="28">
        <v>285.55</v>
      </c>
      <c r="D160" s="28">
        <v>189</v>
      </c>
      <c r="E160" s="28">
        <v>170</v>
      </c>
      <c r="F160" s="28">
        <v>416.94</v>
      </c>
      <c r="G160" s="28">
        <v>718.66800000000001</v>
      </c>
      <c r="H160" s="28">
        <v>965.89616999999987</v>
      </c>
      <c r="I160" s="28">
        <v>1278.45038</v>
      </c>
      <c r="J160" s="28">
        <v>1029.7407499999999</v>
      </c>
      <c r="K160" s="28">
        <v>772.6900599999999</v>
      </c>
      <c r="L160" s="28">
        <v>779.33097999999995</v>
      </c>
      <c r="M160" s="28">
        <v>801.36605999999995</v>
      </c>
      <c r="N160" s="28">
        <v>789.01</v>
      </c>
      <c r="O160" s="28">
        <v>1109</v>
      </c>
      <c r="P160" s="28">
        <v>18548</v>
      </c>
      <c r="Q160" s="28">
        <v>17780</v>
      </c>
      <c r="R160" s="28">
        <v>13671</v>
      </c>
      <c r="S160" s="28">
        <v>16172</v>
      </c>
      <c r="T160" s="28">
        <v>13555</v>
      </c>
      <c r="U160" s="28">
        <v>9048.4983471384312</v>
      </c>
      <c r="V160" s="28">
        <v>9966.2497668031301</v>
      </c>
      <c r="W160" s="28">
        <v>8915.9172199999994</v>
      </c>
      <c r="X160" s="28">
        <v>0</v>
      </c>
      <c r="Y160" s="28">
        <v>7541.2815600000013</v>
      </c>
      <c r="Z160" s="28">
        <v>4444.9940598565991</v>
      </c>
      <c r="AA160" s="28">
        <v>6353.9054711164117</v>
      </c>
      <c r="AB160" s="28">
        <v>5026.2011050655974</v>
      </c>
      <c r="AC160" s="28">
        <v>4946.3042397371573</v>
      </c>
      <c r="AD160" s="28">
        <v>1171</v>
      </c>
      <c r="AE160" s="28">
        <v>574.34100680000051</v>
      </c>
      <c r="AF160" s="28">
        <v>865</v>
      </c>
      <c r="AG160" s="28">
        <v>698</v>
      </c>
      <c r="AH160" s="28">
        <v>1062</v>
      </c>
    </row>
    <row r="161" spans="1:34">
      <c r="A161" s="29" t="s">
        <v>113</v>
      </c>
      <c r="B161" s="28">
        <v>23428</v>
      </c>
      <c r="C161" s="28">
        <v>33210</v>
      </c>
      <c r="D161" s="28">
        <v>23608</v>
      </c>
      <c r="E161" s="28">
        <v>19539</v>
      </c>
      <c r="F161" s="28">
        <v>18180.992999999999</v>
      </c>
      <c r="G161" s="28">
        <v>36928.016000000003</v>
      </c>
      <c r="H161" s="28">
        <v>35325.865366908001</v>
      </c>
      <c r="I161" s="28">
        <v>21626.780798637003</v>
      </c>
      <c r="J161" s="28">
        <v>28480.44383216001</v>
      </c>
      <c r="K161" s="28">
        <v>42953.758776424991</v>
      </c>
      <c r="L161" s="28">
        <v>20602.704631588011</v>
      </c>
      <c r="M161" s="28">
        <v>23611.315292551997</v>
      </c>
      <c r="N161" s="28">
        <v>20126.314265237026</v>
      </c>
      <c r="O161" s="28">
        <v>94483</v>
      </c>
      <c r="P161" s="28">
        <v>118771</v>
      </c>
      <c r="Q161" s="28">
        <v>136770</v>
      </c>
      <c r="R161" s="28">
        <v>168403</v>
      </c>
      <c r="S161" s="28">
        <v>229655</v>
      </c>
      <c r="T161" s="28">
        <v>158736</v>
      </c>
      <c r="U161" s="28">
        <v>252448.51865995207</v>
      </c>
      <c r="V161" s="28">
        <v>202277.03566179</v>
      </c>
      <c r="W161" s="28">
        <v>264793.68564562791</v>
      </c>
      <c r="X161" s="28">
        <v>9773.1865337638064</v>
      </c>
      <c r="Y161" s="28">
        <v>102923.49676240803</v>
      </c>
      <c r="Z161" s="28">
        <v>93390.152038259985</v>
      </c>
      <c r="AA161" s="28">
        <v>195747.35100212795</v>
      </c>
      <c r="AB161" s="28">
        <v>91311.077336000002</v>
      </c>
      <c r="AC161" s="28">
        <v>71340.713607963931</v>
      </c>
      <c r="AD161" s="28">
        <v>77751</v>
      </c>
      <c r="AE161" s="28">
        <v>196551.83690856697</v>
      </c>
      <c r="AF161" s="28">
        <v>60601</v>
      </c>
      <c r="AG161" s="28">
        <v>71463</v>
      </c>
      <c r="AH161" s="28">
        <v>100786</v>
      </c>
    </row>
    <row r="162" spans="1:34">
      <c r="A162" s="29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</row>
    <row r="163" spans="1:34">
      <c r="A163" s="29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</row>
    <row r="164" spans="1:34">
      <c r="A164" s="21" t="s">
        <v>66</v>
      </c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</row>
    <row r="165" spans="1:34">
      <c r="A165" s="21" t="s">
        <v>114</v>
      </c>
      <c r="B165" s="22">
        <v>1001923.001</v>
      </c>
      <c r="C165" s="22">
        <v>1358949.9</v>
      </c>
      <c r="D165" s="22">
        <v>1531888</v>
      </c>
      <c r="E165" s="22">
        <v>2048950</v>
      </c>
      <c r="F165" s="22">
        <v>1852803.3979500001</v>
      </c>
      <c r="G165" s="22">
        <v>1457753.8910000003</v>
      </c>
      <c r="H165" s="22">
        <v>2051726.4199100002</v>
      </c>
      <c r="I165" s="22">
        <v>1933677.2916299999</v>
      </c>
      <c r="J165" s="22">
        <v>2183103.2461899999</v>
      </c>
      <c r="K165" s="22">
        <v>2261722.9268800002</v>
      </c>
      <c r="L165" s="22">
        <v>2342826.1880600001</v>
      </c>
      <c r="M165" s="22">
        <v>2421909.927235716</v>
      </c>
      <c r="N165" s="22">
        <v>2388961.8098144871</v>
      </c>
      <c r="O165" s="22">
        <v>2840092</v>
      </c>
      <c r="P165" s="22">
        <v>3163564</v>
      </c>
      <c r="Q165" s="22">
        <v>3256897</v>
      </c>
      <c r="R165" s="22">
        <v>4510965</v>
      </c>
      <c r="S165" s="22">
        <v>5277463</v>
      </c>
      <c r="T165" s="22">
        <v>4900538</v>
      </c>
      <c r="U165" s="22">
        <v>4286856.881567616</v>
      </c>
      <c r="V165" s="22">
        <f>V166+V170+V173+V180+V183+V187+V190</f>
        <v>4007472.1162440451</v>
      </c>
      <c r="W165" s="22">
        <v>3852344.1768188118</v>
      </c>
      <c r="X165" s="22">
        <v>4908248.8778951466</v>
      </c>
      <c r="Y165" s="22">
        <v>4944993.976507185</v>
      </c>
      <c r="Z165" s="22">
        <v>5631198.2928139437</v>
      </c>
      <c r="AA165" s="22">
        <v>7196636.7525841566</v>
      </c>
      <c r="AB165" s="22">
        <v>6163635.4399164552</v>
      </c>
      <c r="AC165" s="22">
        <v>6595516.5280220127</v>
      </c>
      <c r="AD165" s="22">
        <v>7004022</v>
      </c>
      <c r="AE165" s="22">
        <v>6766397.636148911</v>
      </c>
      <c r="AF165" s="22">
        <v>7839217</v>
      </c>
      <c r="AG165" s="22">
        <v>8188021</v>
      </c>
      <c r="AH165" s="22">
        <v>10797472</v>
      </c>
    </row>
    <row r="166" spans="1:34">
      <c r="A166" s="30" t="s">
        <v>81</v>
      </c>
      <c r="B166" s="26">
        <v>259141</v>
      </c>
      <c r="C166" s="26">
        <v>216830</v>
      </c>
      <c r="D166" s="26">
        <v>306414</v>
      </c>
      <c r="E166" s="26">
        <v>227606</v>
      </c>
      <c r="F166" s="26">
        <v>216839.15594999999</v>
      </c>
      <c r="G166" s="26">
        <v>209260.128</v>
      </c>
      <c r="H166" s="26">
        <v>303298.65400000004</v>
      </c>
      <c r="I166" s="26">
        <v>238604.31299999999</v>
      </c>
      <c r="J166" s="26">
        <v>449143.84400000004</v>
      </c>
      <c r="K166" s="26">
        <v>273252.17499999999</v>
      </c>
      <c r="L166" s="26">
        <v>428093.49900000001</v>
      </c>
      <c r="M166" s="26">
        <v>281508.08500000002</v>
      </c>
      <c r="N166" s="26">
        <v>376407.73300000001</v>
      </c>
      <c r="O166" s="26">
        <v>311535</v>
      </c>
      <c r="P166" s="26">
        <v>283801</v>
      </c>
      <c r="Q166" s="26">
        <v>502506</v>
      </c>
      <c r="R166" s="26">
        <v>1058535</v>
      </c>
      <c r="S166" s="26">
        <v>1050318</v>
      </c>
      <c r="T166" s="26">
        <v>994253</v>
      </c>
      <c r="U166" s="26">
        <v>783988.02469999995</v>
      </c>
      <c r="V166" s="26">
        <v>656501</v>
      </c>
      <c r="W166" s="26">
        <v>487939.74795999995</v>
      </c>
      <c r="X166" s="26">
        <v>438551.06287000008</v>
      </c>
      <c r="Y166" s="26">
        <v>485917.85956000001</v>
      </c>
      <c r="Z166" s="26">
        <v>435379.02945999999</v>
      </c>
      <c r="AA166" s="26">
        <v>562594.50041465799</v>
      </c>
      <c r="AB166" s="26">
        <v>314233.16544000001</v>
      </c>
      <c r="AC166" s="26">
        <v>458501.30510999996</v>
      </c>
      <c r="AD166" s="26">
        <v>468017</v>
      </c>
      <c r="AE166" s="26">
        <v>567439.03003999998</v>
      </c>
      <c r="AF166" s="26">
        <v>378365</v>
      </c>
      <c r="AG166" s="26">
        <v>551586</v>
      </c>
      <c r="AH166" s="26">
        <v>690646</v>
      </c>
    </row>
    <row r="167" spans="1:34">
      <c r="A167" s="29" t="s">
        <v>83</v>
      </c>
      <c r="B167" s="28">
        <v>256942</v>
      </c>
      <c r="C167" s="28">
        <v>214912</v>
      </c>
      <c r="D167" s="28">
        <v>304843</v>
      </c>
      <c r="E167" s="28">
        <v>226371</v>
      </c>
      <c r="F167" s="28">
        <v>216001.75264999998</v>
      </c>
      <c r="G167" s="28">
        <v>208800.932</v>
      </c>
      <c r="H167" s="28">
        <v>302955.85700000002</v>
      </c>
      <c r="I167" s="28">
        <v>238510.96799999999</v>
      </c>
      <c r="J167" s="28">
        <v>449048.63400000002</v>
      </c>
      <c r="K167" s="28">
        <v>0</v>
      </c>
      <c r="L167" s="28">
        <v>428093.49900000001</v>
      </c>
      <c r="M167" s="28">
        <v>281508.08500000002</v>
      </c>
      <c r="N167" s="28">
        <v>376407.73300000001</v>
      </c>
      <c r="O167" s="28">
        <v>311535</v>
      </c>
      <c r="P167" s="28">
        <v>283801</v>
      </c>
      <c r="Q167" s="28">
        <v>338944</v>
      </c>
      <c r="R167" s="28">
        <v>507666</v>
      </c>
      <c r="S167" s="28">
        <v>495352</v>
      </c>
      <c r="T167" s="28">
        <v>433448</v>
      </c>
      <c r="U167" s="28">
        <v>384108.38974000001</v>
      </c>
      <c r="V167" s="28">
        <v>656501</v>
      </c>
      <c r="W167" s="28">
        <v>487939.74795999995</v>
      </c>
      <c r="X167" s="28">
        <v>438551.06287000008</v>
      </c>
      <c r="Y167" s="28">
        <v>485917.85956000001</v>
      </c>
      <c r="Z167" s="28">
        <v>435379.02945999999</v>
      </c>
      <c r="AA167" s="28">
        <v>562594.50041465799</v>
      </c>
      <c r="AB167" s="28">
        <v>314233.16544000001</v>
      </c>
      <c r="AC167" s="28">
        <v>458501.30510999996</v>
      </c>
      <c r="AD167" s="28">
        <v>468017</v>
      </c>
      <c r="AE167" s="28">
        <v>567439.03003999998</v>
      </c>
      <c r="AF167" s="28">
        <v>378365</v>
      </c>
      <c r="AG167" s="28">
        <v>551586</v>
      </c>
      <c r="AH167" s="28">
        <v>690646</v>
      </c>
    </row>
    <row r="168" spans="1:34">
      <c r="A168" s="29" t="s">
        <v>84</v>
      </c>
      <c r="B168" s="28">
        <v>2199</v>
      </c>
      <c r="C168" s="28">
        <v>1918</v>
      </c>
      <c r="D168" s="28">
        <v>1571</v>
      </c>
      <c r="E168" s="28">
        <v>1235</v>
      </c>
      <c r="F168" s="28">
        <v>837.40330000000006</v>
      </c>
      <c r="G168" s="28">
        <v>459.19600000000003</v>
      </c>
      <c r="H168" s="28">
        <v>342.79700000000003</v>
      </c>
      <c r="I168" s="28">
        <v>93.344999999999999</v>
      </c>
      <c r="J168" s="28">
        <v>95.21</v>
      </c>
      <c r="K168" s="28">
        <v>273252.17499999999</v>
      </c>
      <c r="L168" s="28">
        <v>0</v>
      </c>
      <c r="M168" s="28">
        <v>0</v>
      </c>
      <c r="N168" s="28">
        <v>0</v>
      </c>
      <c r="O168" s="28">
        <v>0</v>
      </c>
      <c r="P168" s="28">
        <v>0</v>
      </c>
      <c r="Q168" s="28">
        <v>163562</v>
      </c>
      <c r="R168" s="28">
        <v>550869</v>
      </c>
      <c r="S168" s="28">
        <v>554966</v>
      </c>
      <c r="T168" s="28">
        <v>560805</v>
      </c>
      <c r="U168" s="28">
        <v>399879.63496</v>
      </c>
      <c r="V168" s="28">
        <v>0</v>
      </c>
      <c r="W168" s="28">
        <v>0</v>
      </c>
      <c r="X168" s="28">
        <v>0</v>
      </c>
      <c r="Y168" s="28">
        <v>0</v>
      </c>
      <c r="Z168" s="28">
        <v>0</v>
      </c>
      <c r="AA168" s="28">
        <v>0</v>
      </c>
      <c r="AB168" s="28">
        <v>0</v>
      </c>
      <c r="AC168" s="28">
        <v>0</v>
      </c>
      <c r="AD168" s="28">
        <v>0</v>
      </c>
      <c r="AE168" s="28">
        <v>0</v>
      </c>
      <c r="AF168" s="28">
        <v>0</v>
      </c>
      <c r="AG168" s="28">
        <v>0</v>
      </c>
      <c r="AH168" s="28">
        <v>0</v>
      </c>
    </row>
    <row r="169" spans="1:34">
      <c r="A169" s="29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</row>
    <row r="170" spans="1:34">
      <c r="A170" s="30" t="s">
        <v>85</v>
      </c>
      <c r="B170" s="26">
        <v>0</v>
      </c>
      <c r="C170" s="26">
        <v>89999.45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0</v>
      </c>
      <c r="M170" s="26">
        <v>0</v>
      </c>
      <c r="N170" s="26">
        <v>0</v>
      </c>
      <c r="O170" s="26">
        <v>4883</v>
      </c>
      <c r="P170" s="26">
        <v>4962</v>
      </c>
      <c r="Q170" s="26">
        <v>4193</v>
      </c>
      <c r="R170" s="26">
        <v>14712</v>
      </c>
      <c r="S170" s="26">
        <v>8780</v>
      </c>
      <c r="T170" s="26">
        <v>6774</v>
      </c>
      <c r="U170" s="26">
        <v>8851.64329</v>
      </c>
      <c r="V170" s="26">
        <v>11770.114</v>
      </c>
      <c r="W170" s="26">
        <v>14886.73256</v>
      </c>
      <c r="X170" s="26">
        <v>16167.619779999999</v>
      </c>
      <c r="Y170" s="26">
        <v>19417.331460000001</v>
      </c>
      <c r="Z170" s="26">
        <v>20393.868280000002</v>
      </c>
      <c r="AA170" s="26">
        <v>24906</v>
      </c>
      <c r="AB170" s="26">
        <v>26709</v>
      </c>
      <c r="AC170" s="26">
        <v>70794</v>
      </c>
      <c r="AD170" s="26">
        <v>481526</v>
      </c>
      <c r="AE170" s="26">
        <v>358178</v>
      </c>
      <c r="AF170" s="26">
        <v>31197</v>
      </c>
      <c r="AG170" s="26">
        <v>95365</v>
      </c>
      <c r="AH170" s="26">
        <v>248394</v>
      </c>
    </row>
    <row r="171" spans="1:34">
      <c r="A171" s="29" t="s">
        <v>44</v>
      </c>
      <c r="B171" s="28">
        <v>0</v>
      </c>
      <c r="C171" s="28">
        <v>89999.45</v>
      </c>
      <c r="D171" s="28">
        <v>0</v>
      </c>
      <c r="E171" s="28">
        <v>0</v>
      </c>
      <c r="F171" s="28">
        <v>0</v>
      </c>
      <c r="G171" s="28">
        <v>0</v>
      </c>
      <c r="H171" s="28">
        <v>0</v>
      </c>
      <c r="I171" s="28">
        <v>0</v>
      </c>
      <c r="J171" s="28">
        <v>0</v>
      </c>
      <c r="K171" s="28">
        <v>0</v>
      </c>
      <c r="L171" s="28">
        <v>0</v>
      </c>
      <c r="M171" s="28">
        <v>0</v>
      </c>
      <c r="N171" s="28">
        <v>0</v>
      </c>
      <c r="O171" s="28">
        <v>4883</v>
      </c>
      <c r="P171" s="28">
        <v>4962</v>
      </c>
      <c r="Q171" s="28">
        <v>4193</v>
      </c>
      <c r="R171" s="28">
        <v>14712</v>
      </c>
      <c r="S171" s="28">
        <v>8780</v>
      </c>
      <c r="T171" s="28">
        <v>6774</v>
      </c>
      <c r="U171" s="28">
        <v>8851.64329</v>
      </c>
      <c r="V171" s="28">
        <v>11770</v>
      </c>
      <c r="W171" s="28">
        <v>14886.73256</v>
      </c>
      <c r="X171" s="28">
        <v>16167.619779999999</v>
      </c>
      <c r="Y171" s="28">
        <v>19417.331460000001</v>
      </c>
      <c r="Z171" s="28">
        <v>20393.868280000002</v>
      </c>
      <c r="AA171" s="28">
        <v>24906</v>
      </c>
      <c r="AB171" s="28">
        <v>26709</v>
      </c>
      <c r="AC171" s="28">
        <v>70794</v>
      </c>
      <c r="AD171" s="28">
        <v>481526</v>
      </c>
      <c r="AE171" s="28">
        <v>358178</v>
      </c>
      <c r="AF171" s="28">
        <v>31197</v>
      </c>
      <c r="AG171" s="28">
        <v>95365</v>
      </c>
      <c r="AH171" s="28">
        <v>248394</v>
      </c>
    </row>
    <row r="172" spans="1:34">
      <c r="A172" s="29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</row>
    <row r="173" spans="1:34">
      <c r="A173" s="30" t="s">
        <v>88</v>
      </c>
      <c r="B173" s="26">
        <v>463736</v>
      </c>
      <c r="C173" s="26">
        <v>764642</v>
      </c>
      <c r="D173" s="26">
        <v>947915</v>
      </c>
      <c r="E173" s="26">
        <v>1232960</v>
      </c>
      <c r="F173" s="26">
        <v>1254497.4879999999</v>
      </c>
      <c r="G173" s="26">
        <v>1179176.523</v>
      </c>
      <c r="H173" s="26">
        <v>1277208.5216599999</v>
      </c>
      <c r="I173" s="26">
        <v>1190541.4619399998</v>
      </c>
      <c r="J173" s="26">
        <v>1240393.6273399999</v>
      </c>
      <c r="K173" s="26">
        <v>1495387.8733700002</v>
      </c>
      <c r="L173" s="26">
        <v>1362578.4627499999</v>
      </c>
      <c r="M173" s="26">
        <v>1394837.0814100001</v>
      </c>
      <c r="N173" s="26">
        <v>1367680.2749999999</v>
      </c>
      <c r="O173" s="26">
        <v>1345912</v>
      </c>
      <c r="P173" s="26">
        <v>1282465</v>
      </c>
      <c r="Q173" s="26">
        <v>1274097</v>
      </c>
      <c r="R173" s="26">
        <v>1888430</v>
      </c>
      <c r="S173" s="26">
        <v>2007133</v>
      </c>
      <c r="T173" s="26">
        <v>2044325</v>
      </c>
      <c r="U173" s="26">
        <v>2021454.6280999999</v>
      </c>
      <c r="V173" s="26">
        <f>SUM(V174:V178)</f>
        <v>1861593</v>
      </c>
      <c r="W173" s="26">
        <v>1946232.0920599999</v>
      </c>
      <c r="X173" s="26">
        <v>3206919.2820799998</v>
      </c>
      <c r="Y173" s="26">
        <v>3358554.2876800001</v>
      </c>
      <c r="Z173" s="26">
        <v>4203031.17246</v>
      </c>
      <c r="AA173" s="26">
        <v>4811062.1755500007</v>
      </c>
      <c r="AB173" s="26">
        <v>3946360.2922900002</v>
      </c>
      <c r="AC173" s="26">
        <v>4145158.6601499999</v>
      </c>
      <c r="AD173" s="26">
        <v>3488574</v>
      </c>
      <c r="AE173" s="26">
        <v>3239180.9935399997</v>
      </c>
      <c r="AF173" s="26">
        <v>4079165</v>
      </c>
      <c r="AG173" s="26">
        <v>4943982</v>
      </c>
      <c r="AH173" s="26">
        <v>6595749</v>
      </c>
    </row>
    <row r="174" spans="1:34">
      <c r="A174" s="29" t="s">
        <v>115</v>
      </c>
      <c r="B174" s="28">
        <v>0</v>
      </c>
      <c r="C174" s="28">
        <v>0</v>
      </c>
      <c r="D174" s="28">
        <v>0</v>
      </c>
      <c r="E174" s="28">
        <v>0</v>
      </c>
      <c r="F174" s="28">
        <v>0</v>
      </c>
      <c r="G174" s="28">
        <v>0</v>
      </c>
      <c r="H174" s="28">
        <v>0</v>
      </c>
      <c r="I174" s="28">
        <v>0</v>
      </c>
      <c r="J174" s="28">
        <v>0</v>
      </c>
      <c r="K174" s="28">
        <v>0</v>
      </c>
      <c r="L174" s="28">
        <v>0</v>
      </c>
      <c r="M174" s="28">
        <v>0</v>
      </c>
      <c r="N174" s="28">
        <v>0</v>
      </c>
      <c r="O174" s="28">
        <v>0</v>
      </c>
      <c r="P174" s="28">
        <v>0</v>
      </c>
      <c r="Q174" s="28">
        <v>0</v>
      </c>
      <c r="R174" s="28">
        <v>0</v>
      </c>
      <c r="S174" s="28">
        <v>0</v>
      </c>
      <c r="T174" s="28">
        <v>0</v>
      </c>
      <c r="U174" s="28">
        <v>0</v>
      </c>
      <c r="V174" s="28">
        <v>0</v>
      </c>
      <c r="W174" s="28">
        <v>0</v>
      </c>
      <c r="X174" s="28">
        <v>0</v>
      </c>
      <c r="Y174" s="28">
        <v>0</v>
      </c>
      <c r="Z174" s="28">
        <v>0</v>
      </c>
      <c r="AA174" s="28">
        <v>0</v>
      </c>
      <c r="AB174" s="28">
        <v>0</v>
      </c>
      <c r="AC174" s="28">
        <v>0</v>
      </c>
      <c r="AD174" s="28">
        <v>0</v>
      </c>
      <c r="AE174" s="28">
        <v>0</v>
      </c>
      <c r="AF174" s="28">
        <v>0</v>
      </c>
      <c r="AG174" s="28">
        <v>0</v>
      </c>
      <c r="AH174" s="28">
        <v>0</v>
      </c>
    </row>
    <row r="175" spans="1:34">
      <c r="A175" s="29" t="s">
        <v>90</v>
      </c>
      <c r="B175" s="28">
        <v>140329</v>
      </c>
      <c r="C175" s="28">
        <v>235065.45</v>
      </c>
      <c r="D175" s="28">
        <v>301804</v>
      </c>
      <c r="E175" s="28">
        <v>371500</v>
      </c>
      <c r="F175" s="28">
        <v>353253.03600000002</v>
      </c>
      <c r="G175" s="28">
        <v>275383.55599999998</v>
      </c>
      <c r="H175" s="28">
        <v>278886.75367000001</v>
      </c>
      <c r="I175" s="28">
        <v>288570.92723000003</v>
      </c>
      <c r="J175" s="28">
        <v>349175.79563999997</v>
      </c>
      <c r="K175" s="28">
        <v>505129.32267999998</v>
      </c>
      <c r="L175" s="28">
        <v>502711.33561000001</v>
      </c>
      <c r="M175" s="28">
        <v>500396.77288999996</v>
      </c>
      <c r="N175" s="28">
        <v>454357.967</v>
      </c>
      <c r="O175" s="28">
        <v>369685</v>
      </c>
      <c r="P175" s="28">
        <v>362796</v>
      </c>
      <c r="Q175" s="28">
        <v>390531</v>
      </c>
      <c r="R175" s="28">
        <v>722183</v>
      </c>
      <c r="S175" s="28">
        <v>851518</v>
      </c>
      <c r="T175" s="28">
        <v>875009</v>
      </c>
      <c r="U175" s="28">
        <v>909785.24887000001</v>
      </c>
      <c r="V175" s="28">
        <v>985267</v>
      </c>
      <c r="W175" s="28">
        <v>1059146.7713600001</v>
      </c>
      <c r="X175" s="28">
        <v>1965129.77829</v>
      </c>
      <c r="Y175" s="28">
        <v>2157652.9234799999</v>
      </c>
      <c r="Z175" s="28">
        <v>2005009.6468900002</v>
      </c>
      <c r="AA175" s="28">
        <v>2641654.6653899997</v>
      </c>
      <c r="AB175" s="28">
        <v>2029902.59118</v>
      </c>
      <c r="AC175" s="28">
        <v>2224134.8752700002</v>
      </c>
      <c r="AD175" s="28">
        <v>2466656</v>
      </c>
      <c r="AE175" s="28">
        <v>2273848.1121999999</v>
      </c>
      <c r="AF175" s="28">
        <v>2618851</v>
      </c>
      <c r="AG175" s="28">
        <v>3171900</v>
      </c>
      <c r="AH175" s="28">
        <v>3973568</v>
      </c>
    </row>
    <row r="176" spans="1:34">
      <c r="A176" s="29" t="s">
        <v>91</v>
      </c>
      <c r="B176" s="28">
        <v>7333</v>
      </c>
      <c r="C176" s="28">
        <v>20968.099999999999</v>
      </c>
      <c r="D176" s="28">
        <v>22066</v>
      </c>
      <c r="E176" s="28">
        <v>22491</v>
      </c>
      <c r="F176" s="28">
        <v>18660.572</v>
      </c>
      <c r="G176" s="28">
        <v>14167.987999999999</v>
      </c>
      <c r="H176" s="28">
        <v>15659.795340000001</v>
      </c>
      <c r="I176" s="28">
        <v>30597.496530000004</v>
      </c>
      <c r="J176" s="28">
        <v>38928.520759999999</v>
      </c>
      <c r="K176" s="28">
        <v>50976.854590000003</v>
      </c>
      <c r="L176" s="28">
        <v>55841.663840000001</v>
      </c>
      <c r="M176" s="28">
        <v>40456.30586</v>
      </c>
      <c r="N176" s="28">
        <v>81618.357999999993</v>
      </c>
      <c r="O176" s="28">
        <v>73817</v>
      </c>
      <c r="P176" s="28">
        <v>45183</v>
      </c>
      <c r="Q176" s="28">
        <v>36056</v>
      </c>
      <c r="R176" s="28">
        <v>10459</v>
      </c>
      <c r="S176" s="28">
        <v>13021</v>
      </c>
      <c r="T176" s="28">
        <v>13172</v>
      </c>
      <c r="U176" s="28">
        <v>21374.41158</v>
      </c>
      <c r="V176" s="28">
        <v>30652</v>
      </c>
      <c r="W176" s="28">
        <v>26251.200670000002</v>
      </c>
      <c r="X176" s="28">
        <v>25614.388489999998</v>
      </c>
      <c r="Y176" s="28">
        <v>16333.16948</v>
      </c>
      <c r="Z176" s="28">
        <v>1883.10655</v>
      </c>
      <c r="AA176" s="28">
        <v>1942.85322</v>
      </c>
      <c r="AB176" s="28">
        <v>0</v>
      </c>
      <c r="AC176" s="28">
        <v>10873.867109999999</v>
      </c>
      <c r="AD176" s="28">
        <v>18364</v>
      </c>
      <c r="AE176" s="28">
        <v>12788.328300000001</v>
      </c>
      <c r="AF176" s="28">
        <v>6882</v>
      </c>
      <c r="AG176" s="28">
        <v>0</v>
      </c>
      <c r="AH176" s="28">
        <v>0</v>
      </c>
    </row>
    <row r="177" spans="1:34">
      <c r="A177" s="29" t="s">
        <v>92</v>
      </c>
      <c r="B177" s="28">
        <v>316074</v>
      </c>
      <c r="C177" s="28">
        <v>508608.45</v>
      </c>
      <c r="D177" s="28">
        <v>624045</v>
      </c>
      <c r="E177" s="28">
        <v>838969</v>
      </c>
      <c r="F177" s="28">
        <v>882582.89</v>
      </c>
      <c r="G177" s="28">
        <v>889624.97900000005</v>
      </c>
      <c r="H177" s="28">
        <v>982661.97265000001</v>
      </c>
      <c r="I177" s="28">
        <v>871373.03817999992</v>
      </c>
      <c r="J177" s="28">
        <v>852289.31094</v>
      </c>
      <c r="K177" s="28">
        <v>737067.15414000012</v>
      </c>
      <c r="L177" s="28">
        <v>598387.37132999999</v>
      </c>
      <c r="M177" s="28">
        <v>651790.75069000002</v>
      </c>
      <c r="N177" s="28">
        <v>626743.90500000003</v>
      </c>
      <c r="O177" s="28">
        <v>700973</v>
      </c>
      <c r="P177" s="28">
        <v>671407</v>
      </c>
      <c r="Q177" s="28">
        <v>646791</v>
      </c>
      <c r="R177" s="28">
        <v>954028</v>
      </c>
      <c r="S177" s="28">
        <v>942594</v>
      </c>
      <c r="T177" s="28">
        <v>956144</v>
      </c>
      <c r="U177" s="28">
        <v>890294.96765000001</v>
      </c>
      <c r="V177" s="28">
        <v>645674</v>
      </c>
      <c r="W177" s="28">
        <v>382105.64530999993</v>
      </c>
      <c r="X177" s="28">
        <v>721121.59971999994</v>
      </c>
      <c r="Y177" s="28">
        <v>683554.91949</v>
      </c>
      <c r="Z177" s="28">
        <v>1473486.08663</v>
      </c>
      <c r="AA177" s="28">
        <v>1468028.6817000003</v>
      </c>
      <c r="AB177" s="28">
        <v>1154342.6062600003</v>
      </c>
      <c r="AC177" s="28">
        <v>1133722.2764600001</v>
      </c>
      <c r="AD177" s="28">
        <v>200787</v>
      </c>
      <c r="AE177" s="28">
        <v>137811.36451999997</v>
      </c>
      <c r="AF177" s="28">
        <v>613705</v>
      </c>
      <c r="AG177" s="28">
        <v>917618</v>
      </c>
      <c r="AH177" s="28">
        <v>1740171</v>
      </c>
    </row>
    <row r="178" spans="1:34">
      <c r="A178" s="29" t="s">
        <v>94</v>
      </c>
      <c r="B178" s="28">
        <v>0</v>
      </c>
      <c r="C178" s="28">
        <v>0</v>
      </c>
      <c r="D178" s="28">
        <v>0</v>
      </c>
      <c r="E178" s="28">
        <v>0</v>
      </c>
      <c r="F178" s="28">
        <v>0</v>
      </c>
      <c r="G178" s="28">
        <v>0</v>
      </c>
      <c r="H178" s="28">
        <v>0</v>
      </c>
      <c r="I178" s="28">
        <v>0</v>
      </c>
      <c r="J178" s="28">
        <v>0</v>
      </c>
      <c r="K178" s="28">
        <v>202214.54196</v>
      </c>
      <c r="L178" s="28">
        <v>205638.09197000001</v>
      </c>
      <c r="M178" s="28">
        <v>202193.25197000001</v>
      </c>
      <c r="N178" s="28">
        <v>204960.04500000001</v>
      </c>
      <c r="O178" s="28">
        <v>201437</v>
      </c>
      <c r="P178" s="28">
        <v>203079</v>
      </c>
      <c r="Q178" s="28">
        <v>200719</v>
      </c>
      <c r="R178" s="28">
        <v>201760</v>
      </c>
      <c r="S178" s="28">
        <v>200000</v>
      </c>
      <c r="T178" s="28">
        <v>200000</v>
      </c>
      <c r="U178" s="28">
        <v>200000</v>
      </c>
      <c r="V178" s="28">
        <v>200000</v>
      </c>
      <c r="W178" s="28">
        <v>478728.47472000006</v>
      </c>
      <c r="X178" s="28">
        <v>495053.51558000006</v>
      </c>
      <c r="Y178" s="28">
        <v>501013.27523000003</v>
      </c>
      <c r="Z178" s="28">
        <v>722652.33239</v>
      </c>
      <c r="AA178" s="28">
        <v>699435.97524000006</v>
      </c>
      <c r="AB178" s="28">
        <v>762115.09484999999</v>
      </c>
      <c r="AC178" s="28">
        <v>776427.64130999998</v>
      </c>
      <c r="AD178" s="28">
        <v>802767</v>
      </c>
      <c r="AE178" s="28">
        <v>814733.18851999997</v>
      </c>
      <c r="AF178" s="28">
        <v>839727</v>
      </c>
      <c r="AG178" s="28">
        <v>854464</v>
      </c>
      <c r="AH178" s="28">
        <v>882010</v>
      </c>
    </row>
    <row r="179" spans="1:34">
      <c r="A179" s="29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</row>
    <row r="180" spans="1:34">
      <c r="A180" s="30" t="s">
        <v>98</v>
      </c>
      <c r="B180" s="26">
        <v>248627</v>
      </c>
      <c r="C180" s="26">
        <v>287408.45</v>
      </c>
      <c r="D180" s="26">
        <v>252273</v>
      </c>
      <c r="E180" s="26">
        <v>561644</v>
      </c>
      <c r="F180" s="26">
        <v>340349.55300000001</v>
      </c>
      <c r="G180" s="26">
        <v>0</v>
      </c>
      <c r="H180" s="26">
        <v>387037.80325</v>
      </c>
      <c r="I180" s="26">
        <v>406911.64169000002</v>
      </c>
      <c r="J180" s="26">
        <v>395489.05784999998</v>
      </c>
      <c r="K180" s="26">
        <v>394831.44050999999</v>
      </c>
      <c r="L180" s="26">
        <v>396293.73731</v>
      </c>
      <c r="M180" s="26">
        <v>560782.11782571592</v>
      </c>
      <c r="N180" s="26">
        <v>542754.01381448703</v>
      </c>
      <c r="O180" s="26">
        <v>691421</v>
      </c>
      <c r="P180" s="26">
        <v>1093583</v>
      </c>
      <c r="Q180" s="26">
        <v>941293</v>
      </c>
      <c r="R180" s="26">
        <v>1149642</v>
      </c>
      <c r="S180" s="26">
        <v>1817616</v>
      </c>
      <c r="T180" s="26">
        <v>1607741</v>
      </c>
      <c r="U180" s="26">
        <v>1184329.2959799999</v>
      </c>
      <c r="V180" s="26">
        <v>1215308</v>
      </c>
      <c r="W180" s="26">
        <v>1187420.9682910522</v>
      </c>
      <c r="X180" s="26">
        <v>1005498.2689299999</v>
      </c>
      <c r="Y180" s="26">
        <v>715729.34701999999</v>
      </c>
      <c r="Z180" s="26">
        <v>697780.27578999999</v>
      </c>
      <c r="AA180" s="26">
        <v>1521821.95202</v>
      </c>
      <c r="AB180" s="26">
        <v>1577148.5461599999</v>
      </c>
      <c r="AC180" s="26">
        <v>1505724.9432900003</v>
      </c>
      <c r="AD180" s="26">
        <v>1472114</v>
      </c>
      <c r="AE180" s="26">
        <v>1506272.0109299999</v>
      </c>
      <c r="AF180" s="26">
        <v>1776325</v>
      </c>
      <c r="AG180" s="26">
        <v>1044376</v>
      </c>
      <c r="AH180" s="26">
        <v>1181872</v>
      </c>
    </row>
    <row r="181" spans="1:34">
      <c r="A181" s="29" t="s">
        <v>99</v>
      </c>
      <c r="B181" s="28">
        <v>248627</v>
      </c>
      <c r="C181" s="28">
        <v>287408.45</v>
      </c>
      <c r="D181" s="28">
        <v>252273</v>
      </c>
      <c r="E181" s="28">
        <v>561644</v>
      </c>
      <c r="F181" s="28">
        <v>340349.55300000001</v>
      </c>
      <c r="G181" s="28">
        <v>0</v>
      </c>
      <c r="H181" s="28">
        <v>387037.80325</v>
      </c>
      <c r="I181" s="28">
        <v>406911.64169000002</v>
      </c>
      <c r="J181" s="28">
        <v>395489.05784999998</v>
      </c>
      <c r="K181" s="28">
        <v>394831.44050999999</v>
      </c>
      <c r="L181" s="28">
        <v>396293.73731</v>
      </c>
      <c r="M181" s="28">
        <v>560782.11782571592</v>
      </c>
      <c r="N181" s="28">
        <v>542754.01381448703</v>
      </c>
      <c r="O181" s="28">
        <v>691421</v>
      </c>
      <c r="P181" s="28">
        <v>1093583</v>
      </c>
      <c r="Q181" s="28">
        <v>941293</v>
      </c>
      <c r="R181" s="28">
        <v>1149642</v>
      </c>
      <c r="S181" s="28">
        <v>1817616</v>
      </c>
      <c r="T181" s="28">
        <v>1607741</v>
      </c>
      <c r="U181" s="28">
        <v>1184329.2959799999</v>
      </c>
      <c r="V181" s="28">
        <v>1215308</v>
      </c>
      <c r="W181" s="28">
        <v>1187420.9682910522</v>
      </c>
      <c r="X181" s="28">
        <v>1005498.2689299999</v>
      </c>
      <c r="Y181" s="28">
        <v>715729.34701999999</v>
      </c>
      <c r="Z181" s="28">
        <v>697780.27578999999</v>
      </c>
      <c r="AA181" s="28">
        <v>1521821.95202</v>
      </c>
      <c r="AB181" s="28">
        <v>1577148.5461599999</v>
      </c>
      <c r="AC181" s="28">
        <v>1505724.9432900003</v>
      </c>
      <c r="AD181" s="28">
        <v>1472114</v>
      </c>
      <c r="AE181" s="28">
        <v>1506272.0109299999</v>
      </c>
      <c r="AF181" s="28">
        <v>1776325</v>
      </c>
      <c r="AG181" s="28">
        <v>1044376</v>
      </c>
      <c r="AH181" s="28">
        <v>1181872</v>
      </c>
    </row>
    <row r="182" spans="1:34">
      <c r="A182" s="29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</row>
    <row r="183" spans="1:34">
      <c r="A183" s="30" t="s">
        <v>100</v>
      </c>
      <c r="B183" s="26">
        <v>0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</row>
    <row r="184" spans="1:34">
      <c r="A184" s="29" t="s">
        <v>101</v>
      </c>
      <c r="B184" s="28">
        <v>0</v>
      </c>
      <c r="C184" s="28">
        <v>0</v>
      </c>
      <c r="D184" s="28">
        <v>0</v>
      </c>
      <c r="E184" s="28">
        <v>0</v>
      </c>
      <c r="F184" s="28">
        <v>0</v>
      </c>
      <c r="G184" s="28">
        <v>0</v>
      </c>
      <c r="H184" s="28">
        <v>0</v>
      </c>
      <c r="I184" s="28">
        <v>0</v>
      </c>
      <c r="J184" s="28">
        <v>0</v>
      </c>
      <c r="K184" s="28">
        <v>0</v>
      </c>
      <c r="L184" s="28">
        <v>0</v>
      </c>
      <c r="M184" s="28">
        <v>0</v>
      </c>
      <c r="N184" s="28">
        <v>0</v>
      </c>
      <c r="O184" s="28">
        <v>0</v>
      </c>
      <c r="P184" s="28">
        <v>0</v>
      </c>
      <c r="Q184" s="28">
        <v>0</v>
      </c>
      <c r="R184" s="28">
        <v>0</v>
      </c>
      <c r="S184" s="28">
        <v>0</v>
      </c>
      <c r="T184" s="28">
        <v>0</v>
      </c>
      <c r="U184" s="28">
        <v>0</v>
      </c>
      <c r="V184" s="28">
        <v>0</v>
      </c>
      <c r="W184" s="28">
        <v>0</v>
      </c>
      <c r="X184" s="28">
        <v>0</v>
      </c>
      <c r="Y184" s="28">
        <v>0</v>
      </c>
      <c r="Z184" s="28">
        <v>0</v>
      </c>
      <c r="AA184" s="28">
        <v>0</v>
      </c>
      <c r="AB184" s="28">
        <v>0</v>
      </c>
      <c r="AC184" s="28">
        <v>0</v>
      </c>
      <c r="AD184" s="28">
        <v>0</v>
      </c>
      <c r="AE184" s="28">
        <v>0</v>
      </c>
      <c r="AF184" s="28">
        <v>0</v>
      </c>
      <c r="AG184" s="28">
        <v>0</v>
      </c>
      <c r="AH184" s="28">
        <v>0</v>
      </c>
    </row>
    <row r="185" spans="1:34">
      <c r="A185" s="29" t="s">
        <v>102</v>
      </c>
      <c r="B185" s="28">
        <v>0</v>
      </c>
      <c r="C185" s="28">
        <v>0</v>
      </c>
      <c r="D185" s="28">
        <v>0</v>
      </c>
      <c r="E185" s="28">
        <v>0</v>
      </c>
      <c r="F185" s="28">
        <v>0</v>
      </c>
      <c r="G185" s="28">
        <v>0</v>
      </c>
      <c r="H185" s="28">
        <v>0</v>
      </c>
      <c r="I185" s="28">
        <v>0</v>
      </c>
      <c r="J185" s="28">
        <v>0</v>
      </c>
      <c r="K185" s="28">
        <v>0</v>
      </c>
      <c r="L185" s="28">
        <v>0</v>
      </c>
      <c r="M185" s="28">
        <v>0</v>
      </c>
      <c r="N185" s="28">
        <v>0</v>
      </c>
      <c r="O185" s="28">
        <v>0</v>
      </c>
      <c r="P185" s="28">
        <v>0</v>
      </c>
      <c r="Q185" s="28">
        <v>0</v>
      </c>
      <c r="R185" s="28">
        <v>0</v>
      </c>
      <c r="S185" s="28">
        <v>0</v>
      </c>
      <c r="T185" s="28">
        <v>0</v>
      </c>
      <c r="U185" s="28">
        <v>0</v>
      </c>
      <c r="V185" s="28">
        <v>0</v>
      </c>
      <c r="W185" s="28">
        <v>0</v>
      </c>
      <c r="X185" s="28">
        <v>0</v>
      </c>
      <c r="Y185" s="28">
        <v>0</v>
      </c>
      <c r="Z185" s="28">
        <v>0</v>
      </c>
      <c r="AA185" s="28">
        <v>0</v>
      </c>
      <c r="AB185" s="28">
        <v>0</v>
      </c>
      <c r="AC185" s="28">
        <v>0</v>
      </c>
      <c r="AD185" s="28">
        <v>0</v>
      </c>
      <c r="AE185" s="28">
        <v>0</v>
      </c>
      <c r="AF185" s="28">
        <v>0</v>
      </c>
      <c r="AG185" s="28">
        <v>0</v>
      </c>
      <c r="AH185" s="28">
        <v>0</v>
      </c>
    </row>
    <row r="186" spans="1:34">
      <c r="A186" s="29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</row>
    <row r="187" spans="1:34">
      <c r="A187" s="30" t="s">
        <v>104</v>
      </c>
      <c r="B187" s="26">
        <v>0</v>
      </c>
      <c r="C187" s="26">
        <v>48</v>
      </c>
      <c r="D187" s="26">
        <v>1687</v>
      </c>
      <c r="E187" s="26">
        <v>1950</v>
      </c>
      <c r="F187" s="26">
        <v>3818.2249999999999</v>
      </c>
      <c r="G187" s="26">
        <v>4896.424</v>
      </c>
      <c r="H187" s="26">
        <v>30766.878000000001</v>
      </c>
      <c r="I187" s="26">
        <v>44832.072</v>
      </c>
      <c r="J187" s="26">
        <v>41001.180999999997</v>
      </c>
      <c r="K187" s="26">
        <v>54661.565000000002</v>
      </c>
      <c r="L187" s="26">
        <v>70570.466</v>
      </c>
      <c r="M187" s="26">
        <v>138051.489</v>
      </c>
      <c r="N187" s="26">
        <v>52704.669000000002</v>
      </c>
      <c r="O187" s="26">
        <v>399693</v>
      </c>
      <c r="P187" s="26">
        <v>402078</v>
      </c>
      <c r="Q187" s="26">
        <v>420220</v>
      </c>
      <c r="R187" s="26">
        <v>297722</v>
      </c>
      <c r="S187" s="26">
        <v>283575</v>
      </c>
      <c r="T187" s="26">
        <v>139815</v>
      </c>
      <c r="U187" s="26">
        <v>176825.20649176603</v>
      </c>
      <c r="V187" s="26">
        <v>129138.66098829501</v>
      </c>
      <c r="W187" s="26">
        <v>68482.296687759997</v>
      </c>
      <c r="X187" s="26">
        <v>90053.978190460926</v>
      </c>
      <c r="Y187" s="26">
        <v>110278.44394873598</v>
      </c>
      <c r="Z187" s="26">
        <v>79492.288432229994</v>
      </c>
      <c r="AA187" s="26">
        <v>81007.567383097048</v>
      </c>
      <c r="AB187" s="26">
        <v>117335.39402152001</v>
      </c>
      <c r="AC187" s="26">
        <v>252169.88106071294</v>
      </c>
      <c r="AD187" s="26">
        <v>954769</v>
      </c>
      <c r="AE187" s="26">
        <v>909440.74548571103</v>
      </c>
      <c r="AF187" s="26">
        <v>1370076</v>
      </c>
      <c r="AG187" s="26">
        <v>1377410</v>
      </c>
      <c r="AH187" s="26">
        <v>1745795</v>
      </c>
    </row>
    <row r="188" spans="1:34">
      <c r="A188" s="29" t="s">
        <v>105</v>
      </c>
      <c r="B188" s="28">
        <v>0</v>
      </c>
      <c r="C188" s="28">
        <v>48</v>
      </c>
      <c r="D188" s="28">
        <v>1687</v>
      </c>
      <c r="E188" s="28">
        <v>1950</v>
      </c>
      <c r="F188" s="28">
        <v>3818.2249999999999</v>
      </c>
      <c r="G188" s="28">
        <v>4896.424</v>
      </c>
      <c r="H188" s="28">
        <v>30766.878000000001</v>
      </c>
      <c r="I188" s="28">
        <v>44832.072</v>
      </c>
      <c r="J188" s="28">
        <v>41001.180999999997</v>
      </c>
      <c r="K188" s="28">
        <v>54661.565000000002</v>
      </c>
      <c r="L188" s="28">
        <v>70570.466</v>
      </c>
      <c r="M188" s="28">
        <v>138051.489</v>
      </c>
      <c r="N188" s="28">
        <v>52704.669000000002</v>
      </c>
      <c r="O188" s="28">
        <v>399693</v>
      </c>
      <c r="P188" s="28">
        <v>402078</v>
      </c>
      <c r="Q188" s="28">
        <v>420220</v>
      </c>
      <c r="R188" s="28">
        <v>297722</v>
      </c>
      <c r="S188" s="28">
        <v>283575</v>
      </c>
      <c r="T188" s="28">
        <v>139815</v>
      </c>
      <c r="U188" s="28">
        <v>176825.20649176603</v>
      </c>
      <c r="V188" s="28">
        <v>129138.66098829501</v>
      </c>
      <c r="W188" s="28">
        <v>68482.296687759997</v>
      </c>
      <c r="X188" s="28">
        <v>90053.978190460926</v>
      </c>
      <c r="Y188" s="28">
        <v>110278.44394873598</v>
      </c>
      <c r="Z188" s="28">
        <v>79492.288432229994</v>
      </c>
      <c r="AA188" s="28">
        <v>81007.567383097048</v>
      </c>
      <c r="AB188" s="28">
        <v>117335.39402152001</v>
      </c>
      <c r="AC188" s="28">
        <v>252169.88106071294</v>
      </c>
      <c r="AD188" s="28">
        <v>954769</v>
      </c>
      <c r="AE188" s="28">
        <v>909440.74548571103</v>
      </c>
      <c r="AF188" s="28">
        <v>1370076</v>
      </c>
      <c r="AG188" s="28">
        <v>1377410</v>
      </c>
      <c r="AH188" s="28">
        <v>1745795</v>
      </c>
    </row>
    <row r="189" spans="1:34">
      <c r="A189" s="29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</row>
    <row r="190" spans="1:34">
      <c r="A190" s="30" t="s">
        <v>106</v>
      </c>
      <c r="B190" s="26">
        <v>30419.001</v>
      </c>
      <c r="C190" s="26">
        <v>22</v>
      </c>
      <c r="D190" s="26">
        <v>23599</v>
      </c>
      <c r="E190" s="26">
        <v>24790</v>
      </c>
      <c r="F190" s="26">
        <v>37298.975999999995</v>
      </c>
      <c r="G190" s="26">
        <v>64420.815999999999</v>
      </c>
      <c r="H190" s="26">
        <v>53414.562999999995</v>
      </c>
      <c r="I190" s="26">
        <v>52787.803000000007</v>
      </c>
      <c r="J190" s="26">
        <v>57074.536</v>
      </c>
      <c r="K190" s="26">
        <v>43589.873</v>
      </c>
      <c r="L190" s="26">
        <v>85291.023000000001</v>
      </c>
      <c r="M190" s="26">
        <v>46732.154000000002</v>
      </c>
      <c r="N190" s="26">
        <v>49415.119000000006</v>
      </c>
      <c r="O190" s="26">
        <v>86648</v>
      </c>
      <c r="P190" s="26">
        <v>96675</v>
      </c>
      <c r="Q190" s="26">
        <v>114588</v>
      </c>
      <c r="R190" s="26">
        <v>101924</v>
      </c>
      <c r="S190" s="26">
        <v>110041</v>
      </c>
      <c r="T190" s="26">
        <v>107630</v>
      </c>
      <c r="U190" s="26">
        <v>111408.08300585</v>
      </c>
      <c r="V190" s="26">
        <v>133161.34125575001</v>
      </c>
      <c r="W190" s="26">
        <v>147382.33926000001</v>
      </c>
      <c r="X190" s="26">
        <v>151058.66604468497</v>
      </c>
      <c r="Y190" s="26">
        <v>255096.70683844876</v>
      </c>
      <c r="Z190" s="26">
        <v>195121.65839171346</v>
      </c>
      <c r="AA190" s="26">
        <v>195244.55721639999</v>
      </c>
      <c r="AB190" s="26">
        <v>181849.0420049344</v>
      </c>
      <c r="AC190" s="26">
        <v>163167.73841130003</v>
      </c>
      <c r="AD190" s="26">
        <v>139022</v>
      </c>
      <c r="AE190" s="26">
        <v>185886.8561532</v>
      </c>
      <c r="AF190" s="26">
        <v>204089</v>
      </c>
      <c r="AG190" s="26">
        <v>175302</v>
      </c>
      <c r="AH190" s="26">
        <v>335016</v>
      </c>
    </row>
    <row r="191" spans="1:34">
      <c r="A191" s="29" t="s">
        <v>128</v>
      </c>
      <c r="B191" s="28">
        <v>4251</v>
      </c>
      <c r="C191" s="28">
        <v>0</v>
      </c>
      <c r="D191" s="28">
        <v>5550</v>
      </c>
      <c r="E191" s="28">
        <v>2932</v>
      </c>
      <c r="F191" s="28">
        <v>7532.0929999999998</v>
      </c>
      <c r="G191" s="28">
        <v>23761.109</v>
      </c>
      <c r="H191" s="28">
        <v>24625.300999999999</v>
      </c>
      <c r="I191" s="28">
        <v>24618.371999999999</v>
      </c>
      <c r="J191" s="28">
        <v>25182.863000000001</v>
      </c>
      <c r="K191" s="28">
        <v>22778.803</v>
      </c>
      <c r="L191" s="28">
        <v>54583.197</v>
      </c>
      <c r="M191" s="28">
        <v>18913.276999999998</v>
      </c>
      <c r="N191" s="28">
        <v>20644.757000000001</v>
      </c>
      <c r="O191" s="28">
        <v>5060</v>
      </c>
      <c r="P191" s="28">
        <v>9741</v>
      </c>
      <c r="Q191" s="28">
        <v>5538</v>
      </c>
      <c r="R191" s="28">
        <v>22270</v>
      </c>
      <c r="S191" s="28">
        <v>21045</v>
      </c>
      <c r="T191" s="28">
        <v>26955</v>
      </c>
      <c r="U191" s="28">
        <v>15558.40689</v>
      </c>
      <c r="V191" s="28">
        <v>24005.067999999999</v>
      </c>
      <c r="W191" s="28">
        <v>0</v>
      </c>
      <c r="X191" s="28">
        <v>12427.45054</v>
      </c>
      <c r="Y191" s="28">
        <v>17416.15524</v>
      </c>
      <c r="Z191" s="28">
        <v>0</v>
      </c>
      <c r="AA191" s="28">
        <v>0</v>
      </c>
      <c r="AB191" s="28">
        <v>0</v>
      </c>
      <c r="AC191" s="28">
        <v>4988.7047000000002</v>
      </c>
      <c r="AD191" s="28">
        <v>0</v>
      </c>
      <c r="AE191" s="28">
        <v>26827.232019999999</v>
      </c>
      <c r="AF191" s="28">
        <v>0</v>
      </c>
      <c r="AG191" s="28">
        <v>0</v>
      </c>
      <c r="AH191" s="28">
        <v>0</v>
      </c>
    </row>
    <row r="192" spans="1:34">
      <c r="A192" s="29" t="s">
        <v>109</v>
      </c>
      <c r="B192" s="28">
        <v>10692</v>
      </c>
      <c r="C192" s="28">
        <v>22</v>
      </c>
      <c r="D192" s="28">
        <v>12411</v>
      </c>
      <c r="E192" s="28">
        <v>10658</v>
      </c>
      <c r="F192" s="28">
        <v>11705.295</v>
      </c>
      <c r="G192" s="28">
        <v>23173.87</v>
      </c>
      <c r="H192" s="28">
        <v>11502.174999999999</v>
      </c>
      <c r="I192" s="28">
        <v>10508.579</v>
      </c>
      <c r="J192" s="28">
        <v>14923.697</v>
      </c>
      <c r="K192" s="28">
        <v>11600.281000000001</v>
      </c>
      <c r="L192" s="28">
        <v>18850.199000000001</v>
      </c>
      <c r="M192" s="28">
        <v>10181.812</v>
      </c>
      <c r="N192" s="28">
        <v>11531.566999999999</v>
      </c>
      <c r="O192" s="28">
        <v>66639</v>
      </c>
      <c r="P192" s="28">
        <v>68763</v>
      </c>
      <c r="Q192" s="28">
        <v>90221</v>
      </c>
      <c r="R192" s="28">
        <v>58935</v>
      </c>
      <c r="S192" s="28">
        <v>68924</v>
      </c>
      <c r="T192" s="28">
        <v>58862</v>
      </c>
      <c r="U192" s="28">
        <v>88536.46041</v>
      </c>
      <c r="V192" s="28">
        <v>88871.158859999996</v>
      </c>
      <c r="W192" s="28">
        <v>117652.67012</v>
      </c>
      <c r="X192" s="28">
        <v>122871.39543844879</v>
      </c>
      <c r="Y192" s="28">
        <v>221155.93365844878</v>
      </c>
      <c r="Z192" s="28">
        <v>176944.51123</v>
      </c>
      <c r="AA192" s="28">
        <v>164975.15851999997</v>
      </c>
      <c r="AB192" s="28">
        <v>163243.89105000001</v>
      </c>
      <c r="AC192" s="28">
        <v>138064.81496000002</v>
      </c>
      <c r="AD192" s="28">
        <v>119222</v>
      </c>
      <c r="AE192" s="28">
        <v>141637.13954</v>
      </c>
      <c r="AF192" s="28">
        <v>185285</v>
      </c>
      <c r="AG192" s="28">
        <v>162945</v>
      </c>
      <c r="AH192" s="28">
        <v>313363</v>
      </c>
    </row>
    <row r="193" spans="1:34">
      <c r="A193" s="29" t="s">
        <v>198</v>
      </c>
      <c r="B193" s="28">
        <v>0</v>
      </c>
      <c r="C193" s="28">
        <v>0</v>
      </c>
      <c r="D193" s="28">
        <v>0</v>
      </c>
      <c r="E193" s="28">
        <v>0</v>
      </c>
      <c r="F193" s="28">
        <v>0</v>
      </c>
      <c r="G193" s="28">
        <v>0</v>
      </c>
      <c r="H193" s="28">
        <v>0</v>
      </c>
      <c r="I193" s="28">
        <v>0</v>
      </c>
      <c r="J193" s="28">
        <v>0</v>
      </c>
      <c r="K193" s="28">
        <v>0</v>
      </c>
      <c r="L193" s="28">
        <v>0</v>
      </c>
      <c r="M193" s="28">
        <v>0</v>
      </c>
      <c r="N193" s="28">
        <v>0</v>
      </c>
      <c r="O193" s="28">
        <v>0</v>
      </c>
      <c r="P193" s="28">
        <v>0</v>
      </c>
      <c r="Q193" s="28">
        <v>0</v>
      </c>
      <c r="R193" s="28">
        <v>0</v>
      </c>
      <c r="S193" s="28">
        <v>0</v>
      </c>
      <c r="T193" s="28">
        <v>0</v>
      </c>
      <c r="U193" s="28">
        <v>0</v>
      </c>
      <c r="V193" s="28">
        <v>0</v>
      </c>
      <c r="W193" s="28">
        <v>13308.24381</v>
      </c>
      <c r="X193" s="28">
        <v>0</v>
      </c>
      <c r="Y193" s="28">
        <v>0</v>
      </c>
      <c r="Z193" s="28">
        <v>0</v>
      </c>
      <c r="AA193" s="28">
        <v>0</v>
      </c>
      <c r="AB193" s="28">
        <v>0</v>
      </c>
      <c r="AC193" s="28">
        <v>0</v>
      </c>
      <c r="AD193" s="28">
        <v>0</v>
      </c>
      <c r="AE193" s="28">
        <v>0</v>
      </c>
      <c r="AF193" s="28">
        <v>0</v>
      </c>
      <c r="AG193" s="28">
        <v>0</v>
      </c>
      <c r="AH193" s="28">
        <v>0</v>
      </c>
    </row>
    <row r="194" spans="1:34">
      <c r="A194" s="29" t="s">
        <v>116</v>
      </c>
      <c r="B194" s="28">
        <v>15476.001</v>
      </c>
      <c r="C194" s="28">
        <v>0</v>
      </c>
      <c r="D194" s="28">
        <v>5638</v>
      </c>
      <c r="E194" s="28">
        <v>11067</v>
      </c>
      <c r="F194" s="28">
        <v>17940.823</v>
      </c>
      <c r="G194" s="28">
        <v>17220.222000000002</v>
      </c>
      <c r="H194" s="28">
        <v>17001.968000000001</v>
      </c>
      <c r="I194" s="28">
        <v>17521.88</v>
      </c>
      <c r="J194" s="28">
        <v>16837.043000000001</v>
      </c>
      <c r="K194" s="28">
        <v>8958.0859999999993</v>
      </c>
      <c r="L194" s="28">
        <v>11825.734</v>
      </c>
      <c r="M194" s="28">
        <v>17338.22</v>
      </c>
      <c r="N194" s="28">
        <v>16938.882000000001</v>
      </c>
      <c r="O194" s="28">
        <v>14634</v>
      </c>
      <c r="P194" s="28">
        <v>17209</v>
      </c>
      <c r="Q194" s="28">
        <v>16931</v>
      </c>
      <c r="R194" s="28">
        <v>19650</v>
      </c>
      <c r="S194" s="28">
        <v>19572</v>
      </c>
      <c r="T194" s="28">
        <v>20308</v>
      </c>
      <c r="U194" s="28">
        <v>5559.7041100000006</v>
      </c>
      <c r="V194" s="28">
        <v>19552.52218</v>
      </c>
      <c r="W194" s="28">
        <v>15684.119630000001</v>
      </c>
      <c r="X194" s="28">
        <v>15580.160169999999</v>
      </c>
      <c r="Y194" s="28">
        <v>15985.602929999999</v>
      </c>
      <c r="Z194" s="28">
        <v>15963.254922869999</v>
      </c>
      <c r="AA194" s="28">
        <v>30175.925429999996</v>
      </c>
      <c r="AB194" s="28">
        <v>18263.833200000001</v>
      </c>
      <c r="AC194" s="28">
        <v>19902.523710000001</v>
      </c>
      <c r="AD194" s="28">
        <v>19347</v>
      </c>
      <c r="AE194" s="28">
        <v>16638.746789999997</v>
      </c>
      <c r="AF194" s="28">
        <v>18037</v>
      </c>
      <c r="AG194" s="28">
        <v>11590</v>
      </c>
      <c r="AH194" s="28">
        <v>20682</v>
      </c>
    </row>
    <row r="195" spans="1:34">
      <c r="A195" s="29" t="s">
        <v>112</v>
      </c>
      <c r="B195" s="28">
        <v>0</v>
      </c>
      <c r="C195" s="28">
        <v>0</v>
      </c>
      <c r="D195" s="28">
        <v>0</v>
      </c>
      <c r="E195" s="28">
        <v>133</v>
      </c>
      <c r="F195" s="28">
        <v>120.765</v>
      </c>
      <c r="G195" s="28">
        <v>265.61500000000001</v>
      </c>
      <c r="H195" s="28">
        <v>286.11799999999999</v>
      </c>
      <c r="I195" s="28">
        <v>138.97200000000001</v>
      </c>
      <c r="J195" s="28">
        <v>130.93299999999999</v>
      </c>
      <c r="K195" s="28">
        <v>252.703</v>
      </c>
      <c r="L195" s="28">
        <v>30.893000000000001</v>
      </c>
      <c r="M195" s="28">
        <v>298.84500000000003</v>
      </c>
      <c r="N195" s="28">
        <v>298.91300000000001</v>
      </c>
      <c r="O195" s="28">
        <v>315</v>
      </c>
      <c r="P195" s="28">
        <v>962</v>
      </c>
      <c r="Q195" s="28">
        <v>1898</v>
      </c>
      <c r="R195" s="28">
        <v>1069</v>
      </c>
      <c r="S195" s="28">
        <v>500</v>
      </c>
      <c r="T195" s="28">
        <v>1505</v>
      </c>
      <c r="U195" s="28">
        <v>1753.5115958499996</v>
      </c>
      <c r="V195" s="28">
        <v>732.59221575001027</v>
      </c>
      <c r="W195" s="28">
        <v>737.3057</v>
      </c>
      <c r="X195" s="28">
        <v>179.65989623619615</v>
      </c>
      <c r="Y195" s="28">
        <v>539.01501000000019</v>
      </c>
      <c r="Z195" s="28">
        <v>2213.8922388434703</v>
      </c>
      <c r="AA195" s="28">
        <v>93.473266400004974</v>
      </c>
      <c r="AB195" s="28">
        <v>341.31775493440449</v>
      </c>
      <c r="AC195" s="28">
        <v>211.69504130000061</v>
      </c>
      <c r="AD195" s="28">
        <v>453</v>
      </c>
      <c r="AE195" s="28">
        <v>783.73780320000083</v>
      </c>
      <c r="AF195" s="28">
        <v>767</v>
      </c>
      <c r="AG195" s="28">
        <v>767</v>
      </c>
      <c r="AH195" s="28">
        <v>971</v>
      </c>
    </row>
    <row r="196" spans="1:34">
      <c r="A196" s="29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</row>
    <row r="197" spans="1:34">
      <c r="A197" s="31" t="s">
        <v>117</v>
      </c>
      <c r="B197" s="26">
        <v>2127</v>
      </c>
      <c r="C197" s="26">
        <v>5592</v>
      </c>
      <c r="D197" s="26">
        <v>8232</v>
      </c>
      <c r="E197" s="26">
        <v>7388</v>
      </c>
      <c r="F197" s="26">
        <v>9036.5840000000007</v>
      </c>
      <c r="G197" s="26">
        <v>11316.463</v>
      </c>
      <c r="H197" s="26">
        <v>11093.173000000001</v>
      </c>
      <c r="I197" s="26">
        <v>9397.9320000000007</v>
      </c>
      <c r="J197" s="26">
        <v>10121.718999999999</v>
      </c>
      <c r="K197" s="26">
        <v>10767.914000000001</v>
      </c>
      <c r="L197" s="26">
        <v>13048.976000000001</v>
      </c>
      <c r="M197" s="26">
        <v>15086.790999999999</v>
      </c>
      <c r="N197" s="26">
        <v>15911.388000000001</v>
      </c>
      <c r="O197" s="26">
        <v>16246</v>
      </c>
      <c r="P197" s="26">
        <v>15544</v>
      </c>
      <c r="Q197" s="26">
        <v>15861</v>
      </c>
      <c r="R197" s="26">
        <v>19900</v>
      </c>
      <c r="S197" s="26">
        <v>20169</v>
      </c>
      <c r="T197" s="26">
        <v>18604</v>
      </c>
      <c r="U197" s="26">
        <v>16535</v>
      </c>
      <c r="V197" s="26">
        <v>19916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</row>
    <row r="198" spans="1:34">
      <c r="A198" s="29"/>
      <c r="B198" s="28"/>
      <c r="C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</row>
    <row r="199" spans="1:34">
      <c r="A199" s="21" t="s">
        <v>145</v>
      </c>
      <c r="B199" s="22">
        <v>573576.91</v>
      </c>
      <c r="C199" s="22">
        <v>577474.35</v>
      </c>
      <c r="D199" s="22">
        <v>571808</v>
      </c>
      <c r="E199" s="22">
        <v>570584</v>
      </c>
      <c r="F199" s="22">
        <v>574913.48900000006</v>
      </c>
      <c r="G199" s="22">
        <v>596046.02</v>
      </c>
      <c r="H199" s="22">
        <v>594655.52200000011</v>
      </c>
      <c r="I199" s="22">
        <v>605145.97800000012</v>
      </c>
      <c r="J199" s="22">
        <v>601247.26300000004</v>
      </c>
      <c r="K199" s="22">
        <v>615828.30300000007</v>
      </c>
      <c r="L199" s="22">
        <v>620160.94100000011</v>
      </c>
      <c r="M199" s="22">
        <v>641601.71800000011</v>
      </c>
      <c r="N199" s="22">
        <v>653182.80300000007</v>
      </c>
      <c r="O199" s="22">
        <v>673593</v>
      </c>
      <c r="P199" s="22">
        <v>680475</v>
      </c>
      <c r="Q199" s="22">
        <v>715110</v>
      </c>
      <c r="R199" s="22">
        <v>764328</v>
      </c>
      <c r="S199" s="22">
        <v>754655</v>
      </c>
      <c r="T199" s="22">
        <v>807637</v>
      </c>
      <c r="U199" s="22">
        <v>815601</v>
      </c>
      <c r="V199" s="22">
        <v>840808</v>
      </c>
      <c r="W199" s="22">
        <v>879436</v>
      </c>
      <c r="X199" s="22">
        <v>919997</v>
      </c>
      <c r="Y199" s="22">
        <v>998302</v>
      </c>
      <c r="Z199" s="22">
        <v>1010106</v>
      </c>
      <c r="AA199" s="22">
        <v>1046217</v>
      </c>
      <c r="AB199" s="22">
        <v>1107005</v>
      </c>
      <c r="AC199" s="22">
        <v>1163534</v>
      </c>
      <c r="AD199" s="22">
        <v>1209952</v>
      </c>
      <c r="AE199" s="22">
        <v>1286948</v>
      </c>
      <c r="AF199" s="22">
        <v>1317269</v>
      </c>
      <c r="AG199" s="22">
        <v>1354104</v>
      </c>
      <c r="AH199" s="22">
        <v>1394037</v>
      </c>
    </row>
    <row r="200" spans="1:34">
      <c r="A200" s="30" t="s">
        <v>146</v>
      </c>
      <c r="B200" s="26">
        <v>469300</v>
      </c>
      <c r="C200" s="26">
        <v>469300.35</v>
      </c>
      <c r="D200" s="26">
        <v>469300</v>
      </c>
      <c r="E200" s="26">
        <v>469300</v>
      </c>
      <c r="F200" s="26">
        <v>469300.38900000002</v>
      </c>
      <c r="G200" s="26">
        <v>469300.38900000002</v>
      </c>
      <c r="H200" s="26">
        <v>469300.38900000002</v>
      </c>
      <c r="I200" s="26">
        <v>469300.38900000002</v>
      </c>
      <c r="J200" s="26">
        <v>469300.38900000002</v>
      </c>
      <c r="K200" s="26">
        <v>469300.38900000002</v>
      </c>
      <c r="L200" s="26">
        <v>469300.38900000002</v>
      </c>
      <c r="M200" s="26">
        <v>469300.38900000002</v>
      </c>
      <c r="N200" s="26">
        <v>469300.38900000002</v>
      </c>
      <c r="O200" s="26">
        <v>469300</v>
      </c>
      <c r="P200" s="26">
        <v>469300</v>
      </c>
      <c r="Q200" s="26">
        <v>469300</v>
      </c>
      <c r="R200" s="26">
        <v>469300</v>
      </c>
      <c r="S200" s="26">
        <v>469300</v>
      </c>
      <c r="T200" s="26">
        <v>469300</v>
      </c>
      <c r="U200" s="26">
        <v>469300</v>
      </c>
      <c r="V200" s="26">
        <v>469300</v>
      </c>
      <c r="W200" s="26">
        <v>469300</v>
      </c>
      <c r="X200" s="26">
        <v>469300</v>
      </c>
      <c r="Y200" s="26">
        <v>469300</v>
      </c>
      <c r="Z200" s="26">
        <v>469300</v>
      </c>
      <c r="AA200" s="26">
        <v>469300</v>
      </c>
      <c r="AB200" s="26">
        <v>469300</v>
      </c>
      <c r="AC200" s="26">
        <v>469300</v>
      </c>
      <c r="AD200" s="26">
        <v>469300</v>
      </c>
      <c r="AE200" s="26">
        <v>469300</v>
      </c>
      <c r="AF200" s="26">
        <v>469300</v>
      </c>
      <c r="AG200" s="26">
        <v>469300</v>
      </c>
      <c r="AH200" s="26">
        <v>469300</v>
      </c>
    </row>
    <row r="201" spans="1:34">
      <c r="A201" s="29" t="s">
        <v>118</v>
      </c>
      <c r="B201" s="28">
        <v>469300</v>
      </c>
      <c r="C201" s="28">
        <v>469300.35</v>
      </c>
      <c r="D201" s="28">
        <v>469300</v>
      </c>
      <c r="E201" s="28">
        <v>469300</v>
      </c>
      <c r="F201" s="28">
        <v>469300.38900000002</v>
      </c>
      <c r="G201" s="28">
        <v>469300.38900000002</v>
      </c>
      <c r="H201" s="28">
        <v>469300.38900000002</v>
      </c>
      <c r="I201" s="28">
        <v>469300.38900000002</v>
      </c>
      <c r="J201" s="28">
        <v>469300.38900000002</v>
      </c>
      <c r="K201" s="28">
        <v>469300.38900000002</v>
      </c>
      <c r="L201" s="28">
        <v>469300.38900000002</v>
      </c>
      <c r="M201" s="28">
        <v>469300.38900000002</v>
      </c>
      <c r="N201" s="28">
        <v>469300.38900000002</v>
      </c>
      <c r="O201" s="28">
        <v>469300</v>
      </c>
      <c r="P201" s="28">
        <v>469300</v>
      </c>
      <c r="Q201" s="28">
        <v>469300</v>
      </c>
      <c r="R201" s="28">
        <v>469300</v>
      </c>
      <c r="S201" s="28">
        <v>469300</v>
      </c>
      <c r="T201" s="28">
        <v>469300</v>
      </c>
      <c r="U201" s="28">
        <v>469300</v>
      </c>
      <c r="V201" s="28">
        <v>469300</v>
      </c>
      <c r="W201" s="28">
        <v>469300</v>
      </c>
      <c r="X201" s="28">
        <v>469300</v>
      </c>
      <c r="Y201" s="28">
        <v>469300</v>
      </c>
      <c r="Z201" s="28">
        <v>469300</v>
      </c>
      <c r="AA201" s="28">
        <v>469300</v>
      </c>
      <c r="AB201" s="28">
        <v>469300</v>
      </c>
      <c r="AC201" s="28">
        <v>469300</v>
      </c>
      <c r="AD201" s="28">
        <v>469300</v>
      </c>
      <c r="AE201" s="28">
        <v>469300</v>
      </c>
      <c r="AF201" s="28">
        <v>469300</v>
      </c>
      <c r="AG201" s="28">
        <v>469300</v>
      </c>
      <c r="AH201" s="28">
        <v>469300</v>
      </c>
    </row>
    <row r="202" spans="1:34">
      <c r="A202" s="29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</row>
    <row r="203" spans="1:34">
      <c r="A203" s="30" t="s">
        <v>119</v>
      </c>
      <c r="B203" s="26">
        <v>286181.40000000002</v>
      </c>
      <c r="C203" s="26">
        <v>295288</v>
      </c>
      <c r="D203" s="26">
        <v>289157</v>
      </c>
      <c r="E203" s="26">
        <v>284706</v>
      </c>
      <c r="F203" s="26">
        <v>288808.234</v>
      </c>
      <c r="G203" s="26">
        <v>308482.62700000004</v>
      </c>
      <c r="H203" s="26">
        <v>308686.554</v>
      </c>
      <c r="I203" s="26">
        <v>317684.853</v>
      </c>
      <c r="J203" s="26">
        <v>313737.61099999998</v>
      </c>
      <c r="K203" s="26">
        <v>328318.82799999998</v>
      </c>
      <c r="L203" s="26">
        <v>332642.09700000001</v>
      </c>
      <c r="M203" s="26">
        <v>353656.91</v>
      </c>
      <c r="N203" s="26">
        <v>365071.83799999999</v>
      </c>
      <c r="O203" s="26">
        <v>375646</v>
      </c>
      <c r="P203" s="26">
        <v>379502</v>
      </c>
      <c r="Q203" s="26">
        <v>407824</v>
      </c>
      <c r="R203" s="26">
        <v>449852</v>
      </c>
      <c r="S203" s="26">
        <v>465403</v>
      </c>
      <c r="T203" s="26">
        <v>513391</v>
      </c>
      <c r="U203" s="26">
        <v>530457</v>
      </c>
      <c r="V203" s="26">
        <v>556936</v>
      </c>
      <c r="W203" s="26">
        <v>594734</v>
      </c>
      <c r="X203" s="26">
        <v>649134</v>
      </c>
      <c r="Y203" s="26">
        <v>714632</v>
      </c>
      <c r="Z203" s="26">
        <v>721516</v>
      </c>
      <c r="AA203" s="26">
        <v>755548</v>
      </c>
      <c r="AB203" s="26">
        <v>812629</v>
      </c>
      <c r="AC203" s="26">
        <v>866831</v>
      </c>
      <c r="AD203" s="26">
        <v>917295</v>
      </c>
      <c r="AE203" s="26">
        <v>989454</v>
      </c>
      <c r="AF203" s="26">
        <v>1015413</v>
      </c>
      <c r="AG203" s="26">
        <v>1057752</v>
      </c>
      <c r="AH203" s="26">
        <v>1108115</v>
      </c>
    </row>
    <row r="204" spans="1:34">
      <c r="A204" s="29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</row>
    <row r="205" spans="1:34">
      <c r="A205" s="30" t="s">
        <v>206</v>
      </c>
      <c r="B205" s="26">
        <v>-2953.99</v>
      </c>
      <c r="C205" s="26">
        <v>-2645</v>
      </c>
      <c r="D205" s="26">
        <v>-2180</v>
      </c>
      <c r="E205" s="26">
        <v>-1583</v>
      </c>
      <c r="F205" s="26">
        <v>-1355.77</v>
      </c>
      <c r="G205" s="26">
        <v>102.268</v>
      </c>
      <c r="H205" s="26">
        <v>-1492.1569999999999</v>
      </c>
      <c r="I205" s="26">
        <v>0</v>
      </c>
      <c r="J205" s="26">
        <v>47.527000000000001</v>
      </c>
      <c r="K205" s="26">
        <v>48.35</v>
      </c>
      <c r="L205" s="26">
        <v>57.719000000000001</v>
      </c>
      <c r="M205" s="26">
        <v>483.68299999999999</v>
      </c>
      <c r="N205" s="26">
        <v>649.84</v>
      </c>
      <c r="O205" s="26">
        <v>10486</v>
      </c>
      <c r="P205" s="26">
        <v>13512</v>
      </c>
      <c r="Q205" s="26">
        <v>19825</v>
      </c>
      <c r="R205" s="26">
        <v>27015</v>
      </c>
      <c r="S205" s="26">
        <v>1791</v>
      </c>
      <c r="T205" s="26">
        <v>6785</v>
      </c>
      <c r="U205" s="26">
        <v>-2317</v>
      </c>
      <c r="V205" s="26">
        <v>-3589</v>
      </c>
      <c r="W205" s="26">
        <v>-2759</v>
      </c>
      <c r="X205" s="26">
        <v>-16598</v>
      </c>
      <c r="Y205" s="26">
        <v>-3791</v>
      </c>
      <c r="Z205" s="26">
        <v>1129</v>
      </c>
      <c r="AA205" s="26">
        <v>3208</v>
      </c>
      <c r="AB205" s="26">
        <v>6915</v>
      </c>
      <c r="AC205" s="26">
        <v>9242</v>
      </c>
      <c r="AD205" s="26">
        <v>5196</v>
      </c>
      <c r="AE205" s="26">
        <v>10033</v>
      </c>
      <c r="AF205" s="26">
        <v>14395</v>
      </c>
      <c r="AG205" s="26">
        <v>8891</v>
      </c>
      <c r="AH205" s="26">
        <v>-1539</v>
      </c>
    </row>
    <row r="206" spans="1:34">
      <c r="A206" s="29" t="s">
        <v>120</v>
      </c>
      <c r="B206" s="28">
        <v>-2953.99</v>
      </c>
      <c r="C206" s="28">
        <v>-2645</v>
      </c>
      <c r="D206" s="28">
        <v>-2180</v>
      </c>
      <c r="E206" s="28">
        <v>-1583</v>
      </c>
      <c r="F206" s="28">
        <v>-1355.77</v>
      </c>
      <c r="G206" s="28">
        <v>102.268</v>
      </c>
      <c r="H206" s="28">
        <v>-1492.1569999999999</v>
      </c>
      <c r="I206" s="28">
        <v>0</v>
      </c>
      <c r="J206" s="28">
        <v>47.527000000000001</v>
      </c>
      <c r="K206" s="28">
        <v>48.35</v>
      </c>
      <c r="L206" s="28">
        <v>57.719000000000001</v>
      </c>
      <c r="M206" s="28">
        <v>483.68299999999999</v>
      </c>
      <c r="N206" s="28">
        <v>649.84</v>
      </c>
      <c r="O206" s="28">
        <v>10486</v>
      </c>
      <c r="P206" s="28">
        <v>13512</v>
      </c>
      <c r="Q206" s="28">
        <v>19825</v>
      </c>
      <c r="R206" s="28">
        <v>27015</v>
      </c>
      <c r="S206" s="28">
        <v>1791</v>
      </c>
      <c r="T206" s="28">
        <v>6785</v>
      </c>
      <c r="U206" s="28">
        <v>-2317</v>
      </c>
      <c r="V206" s="28">
        <v>-3589</v>
      </c>
      <c r="W206" s="28">
        <v>-2759</v>
      </c>
      <c r="X206" s="28">
        <v>-16598</v>
      </c>
      <c r="Y206" s="28">
        <v>-3791</v>
      </c>
      <c r="Z206" s="28">
        <v>1129</v>
      </c>
      <c r="AA206" s="28">
        <v>3208</v>
      </c>
      <c r="AB206" s="28">
        <v>6915</v>
      </c>
      <c r="AC206" s="28">
        <v>9242</v>
      </c>
      <c r="AD206" s="28">
        <v>5196</v>
      </c>
      <c r="AE206" s="28">
        <v>10033</v>
      </c>
      <c r="AF206" s="28">
        <v>14397</v>
      </c>
      <c r="AG206" s="28">
        <v>8891</v>
      </c>
      <c r="AH206" s="28">
        <v>-1539</v>
      </c>
    </row>
    <row r="207" spans="1:34">
      <c r="A207" s="29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</row>
    <row r="208" spans="1:34">
      <c r="A208" s="30" t="s">
        <v>121</v>
      </c>
      <c r="B208" s="26">
        <v>-184469.5</v>
      </c>
      <c r="C208" s="26">
        <v>-184469</v>
      </c>
      <c r="D208" s="26">
        <v>-184469</v>
      </c>
      <c r="E208" s="26">
        <v>-181839</v>
      </c>
      <c r="F208" s="26">
        <v>-181839.264</v>
      </c>
      <c r="G208" s="26">
        <v>-181839.264</v>
      </c>
      <c r="H208" s="26">
        <v>-181839.264</v>
      </c>
      <c r="I208" s="26">
        <v>-181839.264</v>
      </c>
      <c r="J208" s="26">
        <v>-181839.264</v>
      </c>
      <c r="K208" s="26">
        <v>-181839.264</v>
      </c>
      <c r="L208" s="26">
        <v>-181839.264</v>
      </c>
      <c r="M208" s="26">
        <v>-181839.264</v>
      </c>
      <c r="N208" s="26">
        <v>-181839.264</v>
      </c>
      <c r="O208" s="26">
        <v>-181839</v>
      </c>
      <c r="P208" s="26">
        <v>-181839</v>
      </c>
      <c r="Q208" s="26">
        <v>-181839</v>
      </c>
      <c r="R208" s="26">
        <v>-181839</v>
      </c>
      <c r="S208" s="26">
        <v>-181839</v>
      </c>
      <c r="T208" s="26">
        <v>-181839</v>
      </c>
      <c r="U208" s="26">
        <v>-181839</v>
      </c>
      <c r="V208" s="26">
        <v>-181839</v>
      </c>
      <c r="W208" s="26">
        <v>-181839</v>
      </c>
      <c r="X208" s="26">
        <v>-181839</v>
      </c>
      <c r="Y208" s="26">
        <v>-181839</v>
      </c>
      <c r="Z208" s="26">
        <v>-181839</v>
      </c>
      <c r="AA208" s="26">
        <v>-181839</v>
      </c>
      <c r="AB208" s="26">
        <v>-181839</v>
      </c>
      <c r="AC208" s="26">
        <v>-181839</v>
      </c>
      <c r="AD208" s="26">
        <v>-181839</v>
      </c>
      <c r="AE208" s="26">
        <v>-181839</v>
      </c>
      <c r="AF208" s="26">
        <v>-181839</v>
      </c>
      <c r="AG208" s="26">
        <v>-181839</v>
      </c>
      <c r="AH208" s="26">
        <v>-181839</v>
      </c>
    </row>
    <row r="209" spans="1:34">
      <c r="A209" s="29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</row>
    <row r="210" spans="1:34">
      <c r="A210" s="30" t="s">
        <v>147</v>
      </c>
      <c r="B210" s="26">
        <v>5519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</row>
    <row r="211" spans="1:34">
      <c r="A211" s="32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</row>
    <row r="212" spans="1:34">
      <c r="A212" s="10" t="s">
        <v>148</v>
      </c>
      <c r="B212" s="8">
        <v>4003769.9110000003</v>
      </c>
      <c r="C212" s="8">
        <v>4533168.07</v>
      </c>
      <c r="D212" s="8">
        <v>5140579.0010000002</v>
      </c>
      <c r="E212" s="8">
        <v>5003468.0010000002</v>
      </c>
      <c r="F212" s="8">
        <v>4976188.1690520914</v>
      </c>
      <c r="G212" s="8">
        <v>4978107.3270000014</v>
      </c>
      <c r="H212" s="8">
        <v>5632283.0275922902</v>
      </c>
      <c r="I212" s="8">
        <v>5554349.9638712537</v>
      </c>
      <c r="J212" s="8">
        <v>6297562.38784438</v>
      </c>
      <c r="K212" s="8">
        <v>6076089.2378540449</v>
      </c>
      <c r="L212" s="8">
        <v>6926837.5581161212</v>
      </c>
      <c r="M212" s="8">
        <v>7449614.9638074692</v>
      </c>
      <c r="N212" s="8">
        <v>8658400.2667786032</v>
      </c>
      <c r="O212" s="8">
        <v>8616392</v>
      </c>
      <c r="P212" s="8">
        <v>9159155</v>
      </c>
      <c r="Q212" s="8">
        <v>10963038</v>
      </c>
      <c r="R212" s="8">
        <v>12214513</v>
      </c>
      <c r="S212" s="8">
        <v>11729069</v>
      </c>
      <c r="T212" s="8">
        <v>13217749</v>
      </c>
      <c r="U212" s="8">
        <v>12054728.338239558</v>
      </c>
      <c r="V212" s="8">
        <v>14184142.044453084</v>
      </c>
      <c r="W212" s="8">
        <v>14009727.300743934</v>
      </c>
      <c r="X212" s="8">
        <v>17354722.900936902</v>
      </c>
      <c r="Y212" s="8">
        <v>19387973.646531634</v>
      </c>
      <c r="Z212" s="8">
        <v>20738003.970692307</v>
      </c>
      <c r="AA212" s="8">
        <v>20665351</v>
      </c>
      <c r="AB212" s="8">
        <v>23605620.88269392</v>
      </c>
      <c r="AC212" s="8">
        <v>24037187.600784592</v>
      </c>
      <c r="AD212" s="8">
        <v>27327968</v>
      </c>
      <c r="AE212" s="8">
        <v>26711951.922951374</v>
      </c>
      <c r="AF212" s="8">
        <v>30259583</v>
      </c>
      <c r="AG212" s="8">
        <v>32585374</v>
      </c>
      <c r="AH212" s="8">
        <v>34005614</v>
      </c>
    </row>
    <row r="213" spans="1:34">
      <c r="V213" s="44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418F0-B634-4987-92ED-24AA1BC34F50}">
  <sheetPr>
    <tabColor rgb="FF003B77"/>
  </sheetPr>
  <dimension ref="A9:AN51"/>
  <sheetViews>
    <sheetView showGridLines="0" workbookViewId="0">
      <pane xSplit="1" ySplit="9" topLeftCell="B10" activePane="bottomRight" state="frozen"/>
      <selection activeCell="AM17" sqref="AM17"/>
      <selection pane="topRight" activeCell="AM17" sqref="AM17"/>
      <selection pane="bottomLeft" activeCell="AM17" sqref="AM17"/>
      <selection pane="bottomRight" activeCell="F9" sqref="F9"/>
    </sheetView>
  </sheetViews>
  <sheetFormatPr defaultColWidth="9.140625" defaultRowHeight="15"/>
  <cols>
    <col min="1" max="1" width="60.85546875" bestFit="1" customWidth="1"/>
    <col min="2" max="3" width="11.85546875" bestFit="1" customWidth="1"/>
    <col min="4" max="4" width="12.7109375" customWidth="1"/>
    <col min="5" max="5" width="12.7109375" bestFit="1" customWidth="1"/>
    <col min="6" max="6" width="12.7109375" customWidth="1"/>
    <col min="7" max="16348" width="9.140625" customWidth="1"/>
  </cols>
  <sheetData>
    <row r="9" spans="1:40" ht="17.25">
      <c r="A9" s="3" t="s">
        <v>144</v>
      </c>
      <c r="B9" s="11" t="s">
        <v>223</v>
      </c>
      <c r="C9" s="11" t="s">
        <v>259</v>
      </c>
      <c r="D9" s="11" t="s">
        <v>269</v>
      </c>
      <c r="E9" s="11" t="s">
        <v>272</v>
      </c>
      <c r="F9" s="11" t="s">
        <v>287</v>
      </c>
    </row>
    <row r="10" spans="1:40">
      <c r="A10" s="21" t="s">
        <v>4</v>
      </c>
    </row>
    <row r="11" spans="1:40">
      <c r="A11" s="23" t="s">
        <v>11</v>
      </c>
      <c r="B11" s="34">
        <v>550881</v>
      </c>
      <c r="C11" s="34">
        <v>1176576</v>
      </c>
      <c r="D11" s="34">
        <v>1919725</v>
      </c>
      <c r="E11" s="34">
        <v>2918343</v>
      </c>
      <c r="F11" s="34">
        <v>1931764</v>
      </c>
    </row>
    <row r="12" spans="1:40">
      <c r="A12" s="33" t="s">
        <v>5</v>
      </c>
      <c r="B12" s="36">
        <v>17953</v>
      </c>
      <c r="C12" s="36">
        <v>314431</v>
      </c>
      <c r="D12" s="36">
        <v>740969</v>
      </c>
      <c r="E12" s="36">
        <v>1352623</v>
      </c>
      <c r="F12" s="36">
        <v>692816</v>
      </c>
    </row>
    <row r="13" spans="1:40">
      <c r="A13" s="33" t="s">
        <v>267</v>
      </c>
      <c r="B13" s="36">
        <v>448721</v>
      </c>
      <c r="C13" s="36">
        <v>833725</v>
      </c>
      <c r="D13" s="36">
        <v>1178756</v>
      </c>
      <c r="E13" s="36">
        <v>1565720</v>
      </c>
      <c r="F13" s="36">
        <v>1159516</v>
      </c>
    </row>
    <row r="14" spans="1:40">
      <c r="A14" s="33" t="s">
        <v>8</v>
      </c>
      <c r="B14" s="36">
        <v>56258</v>
      </c>
      <c r="C14" s="36">
        <v>28420</v>
      </c>
      <c r="D14" s="36">
        <v>0</v>
      </c>
      <c r="E14" s="36">
        <v>0</v>
      </c>
      <c r="F14" s="36">
        <v>79432</v>
      </c>
    </row>
    <row r="15" spans="1:40">
      <c r="A15" s="33" t="s">
        <v>268</v>
      </c>
      <c r="B15" s="36">
        <v>27949</v>
      </c>
      <c r="C15" s="36">
        <v>0</v>
      </c>
      <c r="D15" s="36">
        <v>0</v>
      </c>
      <c r="E15" s="36">
        <v>0</v>
      </c>
      <c r="F15" s="36" t="s">
        <v>210</v>
      </c>
      <c r="AN15" t="s">
        <v>273</v>
      </c>
    </row>
    <row r="16" spans="1:40">
      <c r="A16" s="33"/>
      <c r="B16" s="36"/>
      <c r="C16" s="36"/>
      <c r="D16" s="36"/>
      <c r="E16" s="36"/>
      <c r="F16" s="36">
        <v>0</v>
      </c>
    </row>
    <row r="17" spans="1:39">
      <c r="A17" s="23" t="s">
        <v>14</v>
      </c>
      <c r="B17" s="34">
        <v>-319408</v>
      </c>
      <c r="C17" s="34">
        <v>-752083</v>
      </c>
      <c r="D17" s="34">
        <v>-1199487</v>
      </c>
      <c r="E17" s="34">
        <v>-1965420</v>
      </c>
      <c r="F17" s="34">
        <v>-1204391</v>
      </c>
    </row>
    <row r="18" spans="1:39">
      <c r="A18" s="33" t="s">
        <v>104</v>
      </c>
      <c r="B18" s="36">
        <v>-213240</v>
      </c>
      <c r="C18" s="36">
        <v>-324892</v>
      </c>
      <c r="D18" s="36">
        <v>-298663</v>
      </c>
      <c r="E18" s="36">
        <v>-116819</v>
      </c>
      <c r="F18" s="36">
        <v>-417906</v>
      </c>
    </row>
    <row r="19" spans="1:39">
      <c r="A19" s="33" t="s">
        <v>8</v>
      </c>
      <c r="B19" s="36">
        <v>0</v>
      </c>
      <c r="C19" s="36">
        <v>0</v>
      </c>
      <c r="D19" s="36">
        <v>-43519</v>
      </c>
      <c r="E19" s="36">
        <v>-302438</v>
      </c>
      <c r="F19" s="36">
        <v>0</v>
      </c>
    </row>
    <row r="20" spans="1:39">
      <c r="A20" s="33" t="s">
        <v>13</v>
      </c>
      <c r="B20" s="36">
        <v>-106168</v>
      </c>
      <c r="C20" s="36">
        <v>-420958</v>
      </c>
      <c r="D20" s="36">
        <v>-834552</v>
      </c>
      <c r="E20" s="36">
        <v>-1494040</v>
      </c>
      <c r="F20" s="36">
        <v>-759821</v>
      </c>
    </row>
    <row r="21" spans="1:39">
      <c r="A21" s="33" t="s">
        <v>268</v>
      </c>
      <c r="B21" s="36">
        <v>0</v>
      </c>
      <c r="C21" s="36">
        <v>-6233</v>
      </c>
      <c r="D21" s="36">
        <v>-22753</v>
      </c>
      <c r="E21" s="36">
        <v>-52123</v>
      </c>
      <c r="F21" s="36">
        <v>-26664</v>
      </c>
    </row>
    <row r="22" spans="1:39">
      <c r="A22" s="33"/>
      <c r="B22" s="36"/>
      <c r="C22" s="36"/>
      <c r="D22" s="36"/>
      <c r="E22" s="36"/>
      <c r="F22" s="36">
        <v>0</v>
      </c>
    </row>
    <row r="23" spans="1:39">
      <c r="A23" s="23" t="s">
        <v>15</v>
      </c>
      <c r="B23" s="34">
        <v>231473</v>
      </c>
      <c r="C23" s="34">
        <v>424493</v>
      </c>
      <c r="D23" s="34">
        <v>720238</v>
      </c>
      <c r="E23" s="34">
        <v>952923</v>
      </c>
      <c r="F23" s="34">
        <v>727373</v>
      </c>
    </row>
    <row r="24" spans="1:39">
      <c r="A24" s="33"/>
      <c r="B24" s="28"/>
      <c r="C24" s="28"/>
      <c r="D24" s="28"/>
      <c r="E24" s="28"/>
      <c r="F24" s="28"/>
      <c r="AM24">
        <v>343</v>
      </c>
    </row>
    <row r="25" spans="1:39">
      <c r="A25" s="23" t="s">
        <v>16</v>
      </c>
      <c r="B25" s="34">
        <v>-60226</v>
      </c>
      <c r="C25" s="34">
        <v>-108183</v>
      </c>
      <c r="D25" s="34">
        <v>-170408</v>
      </c>
      <c r="E25" s="34">
        <v>-234976</v>
      </c>
      <c r="F25" s="34">
        <v>-206489</v>
      </c>
    </row>
    <row r="26" spans="1:39">
      <c r="A26" s="33" t="s">
        <v>17</v>
      </c>
      <c r="B26" s="36">
        <v>22627</v>
      </c>
      <c r="C26" s="36">
        <v>41581</v>
      </c>
      <c r="D26" s="36">
        <v>70913</v>
      </c>
      <c r="E26" s="36">
        <v>95506</v>
      </c>
      <c r="F26" s="36">
        <v>68839</v>
      </c>
    </row>
    <row r="27" spans="1:39">
      <c r="A27" s="33" t="s">
        <v>18</v>
      </c>
      <c r="B27" s="36">
        <v>-45051</v>
      </c>
      <c r="C27" s="36">
        <v>-70141</v>
      </c>
      <c r="D27" s="36">
        <v>-119214</v>
      </c>
      <c r="E27" s="36">
        <v>-164069</v>
      </c>
      <c r="F27" s="36">
        <v>-146289</v>
      </c>
    </row>
    <row r="28" spans="1:39">
      <c r="A28" s="33" t="s">
        <v>19</v>
      </c>
      <c r="B28" s="36">
        <v>-28347</v>
      </c>
      <c r="C28" s="36">
        <v>-59506</v>
      </c>
      <c r="D28" s="36">
        <v>-92038</v>
      </c>
      <c r="E28" s="36">
        <v>-126390</v>
      </c>
      <c r="F28" s="36">
        <v>-95799</v>
      </c>
    </row>
    <row r="29" spans="1:39">
      <c r="A29" s="33" t="s">
        <v>20</v>
      </c>
      <c r="B29" s="36">
        <v>-6941</v>
      </c>
      <c r="C29" s="36">
        <v>-19052</v>
      </c>
      <c r="D29" s="36">
        <v>-29320</v>
      </c>
      <c r="E29" s="36">
        <v>-39306</v>
      </c>
      <c r="F29" s="36">
        <v>-35767</v>
      </c>
    </row>
    <row r="30" spans="1:39">
      <c r="A30" s="33" t="s">
        <v>260</v>
      </c>
      <c r="B30" s="36">
        <v>0</v>
      </c>
      <c r="C30" s="36">
        <v>489</v>
      </c>
      <c r="D30" s="36">
        <v>454</v>
      </c>
      <c r="E30" s="36">
        <v>510</v>
      </c>
      <c r="F30" s="36">
        <v>581</v>
      </c>
    </row>
    <row r="31" spans="1:39" ht="15" customHeight="1">
      <c r="A31" s="33" t="s">
        <v>22</v>
      </c>
      <c r="B31" s="36">
        <v>239</v>
      </c>
      <c r="C31" s="36">
        <v>3865</v>
      </c>
      <c r="D31" s="36">
        <v>4682</v>
      </c>
      <c r="E31" s="36">
        <v>4936</v>
      </c>
      <c r="F31" s="36">
        <v>8798</v>
      </c>
      <c r="Y31" s="76" t="s">
        <v>274</v>
      </c>
      <c r="Z31" s="76" t="s">
        <v>275</v>
      </c>
      <c r="AA31" s="76" t="s">
        <v>276</v>
      </c>
    </row>
    <row r="32" spans="1:39" ht="15" customHeight="1">
      <c r="A32" s="33" t="s">
        <v>23</v>
      </c>
      <c r="B32" s="36">
        <v>-2753</v>
      </c>
      <c r="C32" s="36">
        <v>-5419</v>
      </c>
      <c r="D32" s="36">
        <v>-5885</v>
      </c>
      <c r="E32" s="28">
        <v>-6163</v>
      </c>
      <c r="F32" s="28">
        <v>-6852</v>
      </c>
      <c r="Y32" s="77" t="s">
        <v>277</v>
      </c>
      <c r="Z32" s="77" t="s">
        <v>278</v>
      </c>
      <c r="AA32" s="78"/>
    </row>
    <row r="33" spans="1:27" ht="15" customHeight="1">
      <c r="A33" s="33"/>
      <c r="B33" s="28"/>
      <c r="C33" s="28"/>
      <c r="D33" s="28"/>
      <c r="F33" s="29"/>
      <c r="Y33" s="79" t="s">
        <v>279</v>
      </c>
      <c r="Z33" s="79" t="s">
        <v>278</v>
      </c>
      <c r="AA33" s="80"/>
    </row>
    <row r="34" spans="1:27" ht="15" customHeight="1">
      <c r="A34" s="23" t="s">
        <v>24</v>
      </c>
      <c r="B34" s="34">
        <v>171247</v>
      </c>
      <c r="C34" s="34">
        <v>316310</v>
      </c>
      <c r="D34" s="34">
        <v>549830</v>
      </c>
      <c r="E34" s="34">
        <v>717947</v>
      </c>
      <c r="F34" s="34">
        <v>520884</v>
      </c>
      <c r="Y34" s="77" t="s">
        <v>279</v>
      </c>
      <c r="Z34" s="77" t="s">
        <v>280</v>
      </c>
      <c r="AA34" s="78">
        <v>59</v>
      </c>
    </row>
    <row r="35" spans="1:27" ht="15" customHeight="1">
      <c r="A35" s="23"/>
      <c r="B35" s="28"/>
      <c r="C35" s="28"/>
      <c r="D35" s="28"/>
      <c r="E35" s="28"/>
      <c r="F35" s="28"/>
      <c r="Y35" s="79" t="s">
        <v>277</v>
      </c>
      <c r="Z35" s="79" t="s">
        <v>280</v>
      </c>
      <c r="AA35" s="80">
        <v>257</v>
      </c>
    </row>
    <row r="36" spans="1:27" ht="15" customHeight="1">
      <c r="A36" s="23" t="s">
        <v>25</v>
      </c>
      <c r="B36" s="34">
        <v>-542</v>
      </c>
      <c r="C36" s="34">
        <v>-1128</v>
      </c>
      <c r="D36" s="34">
        <v>-1128</v>
      </c>
      <c r="E36" s="34">
        <v>-863</v>
      </c>
      <c r="F36" s="34">
        <v>-1308</v>
      </c>
      <c r="Y36" s="77" t="s">
        <v>277</v>
      </c>
      <c r="Z36" s="77" t="s">
        <v>281</v>
      </c>
      <c r="AA36" s="78">
        <v>12</v>
      </c>
    </row>
    <row r="37" spans="1:27" ht="15" customHeight="1">
      <c r="A37" s="33"/>
      <c r="B37" s="28"/>
      <c r="C37" s="28"/>
      <c r="D37" s="28"/>
      <c r="E37" s="28"/>
      <c r="F37" s="28"/>
      <c r="Y37" s="79" t="s">
        <v>277</v>
      </c>
      <c r="Z37" s="79" t="s">
        <v>282</v>
      </c>
      <c r="AA37" s="80">
        <v>3</v>
      </c>
    </row>
    <row r="38" spans="1:27" ht="15" customHeight="1">
      <c r="A38" s="23" t="s">
        <v>26</v>
      </c>
      <c r="B38" s="34">
        <v>170705</v>
      </c>
      <c r="C38" s="34">
        <v>315182</v>
      </c>
      <c r="D38" s="34">
        <v>548702</v>
      </c>
      <c r="E38" s="34">
        <v>717084</v>
      </c>
      <c r="F38" s="34">
        <v>519580</v>
      </c>
      <c r="Y38" s="77" t="s">
        <v>279</v>
      </c>
      <c r="Z38" s="77" t="s">
        <v>282</v>
      </c>
      <c r="AA38" s="78">
        <v>2</v>
      </c>
    </row>
    <row r="39" spans="1:27" ht="15" customHeight="1">
      <c r="A39" s="23"/>
      <c r="B39" s="28"/>
      <c r="C39" s="28"/>
      <c r="D39" s="28"/>
      <c r="E39" s="28"/>
      <c r="F39" s="28"/>
      <c r="Y39" s="79" t="s">
        <v>279</v>
      </c>
      <c r="Z39" s="79" t="s">
        <v>281</v>
      </c>
      <c r="AA39" s="80">
        <v>1</v>
      </c>
    </row>
    <row r="40" spans="1:27" ht="15" customHeight="1">
      <c r="A40" s="23" t="s">
        <v>27</v>
      </c>
      <c r="B40" s="34">
        <v>-70895</v>
      </c>
      <c r="C40" s="34">
        <v>-84048</v>
      </c>
      <c r="D40" s="34">
        <v>-169199</v>
      </c>
      <c r="E40" s="34">
        <v>-211984</v>
      </c>
      <c r="F40" s="34">
        <v>-156037</v>
      </c>
      <c r="Y40" s="77" t="s">
        <v>283</v>
      </c>
      <c r="Z40" s="77" t="s">
        <v>281</v>
      </c>
      <c r="AA40" s="78">
        <v>1</v>
      </c>
    </row>
    <row r="41" spans="1:27" ht="15" customHeight="1">
      <c r="A41" s="33" t="s">
        <v>28</v>
      </c>
      <c r="B41" s="36">
        <v>41035</v>
      </c>
      <c r="C41" s="36">
        <v>34687</v>
      </c>
      <c r="D41" s="36">
        <v>-4818</v>
      </c>
      <c r="E41" s="36">
        <v>-16957</v>
      </c>
      <c r="F41" s="36">
        <v>1280</v>
      </c>
      <c r="Y41" s="79" t="s">
        <v>283</v>
      </c>
      <c r="Z41" s="79" t="s">
        <v>278</v>
      </c>
      <c r="AA41" s="80"/>
    </row>
    <row r="42" spans="1:27" ht="15" customHeight="1">
      <c r="A42" s="33" t="s">
        <v>29</v>
      </c>
      <c r="B42" s="36">
        <v>35315</v>
      </c>
      <c r="C42" s="36">
        <v>28222</v>
      </c>
      <c r="D42" s="36">
        <v>-3762</v>
      </c>
      <c r="E42" s="36">
        <v>-11142</v>
      </c>
      <c r="F42" s="36">
        <v>-5896</v>
      </c>
      <c r="Y42" s="77" t="s">
        <v>283</v>
      </c>
      <c r="Z42" s="77" t="s">
        <v>280</v>
      </c>
      <c r="AA42" s="78">
        <v>5</v>
      </c>
    </row>
    <row r="43" spans="1:27" ht="15.75">
      <c r="A43" s="33" t="s">
        <v>30</v>
      </c>
      <c r="B43" s="36">
        <v>-147245</v>
      </c>
      <c r="C43" s="36">
        <v>-146957</v>
      </c>
      <c r="D43" s="36">
        <v>-160619</v>
      </c>
      <c r="E43" s="36">
        <v>-183885</v>
      </c>
      <c r="F43" s="36">
        <v>-151421</v>
      </c>
      <c r="Y43" s="81"/>
      <c r="Z43" s="81"/>
      <c r="AA43" s="81">
        <v>3</v>
      </c>
    </row>
    <row r="44" spans="1:27" ht="15.75">
      <c r="A44" s="33"/>
      <c r="B44" s="28"/>
      <c r="C44" s="28"/>
      <c r="D44" s="28"/>
      <c r="E44" s="28"/>
      <c r="F44" s="28"/>
      <c r="Y44" s="81"/>
      <c r="Z44" s="81"/>
      <c r="AA44" s="82"/>
    </row>
    <row r="45" spans="1:27">
      <c r="A45" s="23" t="s">
        <v>31</v>
      </c>
      <c r="B45" s="34">
        <v>-18589</v>
      </c>
      <c r="C45" s="34">
        <v>-47461</v>
      </c>
      <c r="D45" s="34">
        <v>-53114</v>
      </c>
      <c r="E45" s="34">
        <v>-108124</v>
      </c>
      <c r="F45" s="34">
        <v>-57013</v>
      </c>
    </row>
    <row r="46" spans="1:27">
      <c r="A46" s="23"/>
      <c r="B46" s="28"/>
      <c r="C46" s="28"/>
      <c r="D46" s="28"/>
      <c r="E46" s="28"/>
      <c r="F46" s="28"/>
    </row>
    <row r="47" spans="1:27">
      <c r="A47" s="23" t="s">
        <v>32</v>
      </c>
      <c r="B47" s="34">
        <v>81221</v>
      </c>
      <c r="C47" s="34">
        <f>C45+C40+C38</f>
        <v>183673</v>
      </c>
      <c r="D47" s="34">
        <v>326389</v>
      </c>
      <c r="E47" s="34">
        <v>396976</v>
      </c>
      <c r="F47" s="34">
        <v>306530</v>
      </c>
    </row>
    <row r="48" spans="1:27">
      <c r="A48" s="33"/>
      <c r="B48" s="22"/>
      <c r="C48" s="22"/>
      <c r="D48" s="22"/>
      <c r="E48" s="22"/>
      <c r="F48" s="22"/>
    </row>
    <row r="49" spans="1:6">
      <c r="A49" s="23" t="s">
        <v>33</v>
      </c>
      <c r="B49" s="37">
        <v>0.3944599199173659</v>
      </c>
      <c r="C49" s="37">
        <v>0.89203084018889633</v>
      </c>
      <c r="D49" s="37">
        <v>1.5851488999385521</v>
      </c>
      <c r="E49" s="37">
        <v>1.9279634721207108</v>
      </c>
      <c r="F49" s="37">
        <v>1.4887011887599286</v>
      </c>
    </row>
    <row r="51" spans="1:6">
      <c r="B51" s="43"/>
      <c r="C51" s="43"/>
      <c r="D51" s="43"/>
      <c r="E51" s="43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DCF8D-D501-46AC-9B54-75D44EFB998E}">
  <sheetPr codeName="Sheet6"/>
  <dimension ref="A9:AH60"/>
  <sheetViews>
    <sheetView showGridLines="0" workbookViewId="0">
      <pane xSplit="1" ySplit="9" topLeftCell="S10" activePane="bottomRight" state="frozen"/>
      <selection pane="topRight"/>
      <selection pane="bottomLeft"/>
      <selection pane="bottomRight" activeCell="AH16" sqref="AH16"/>
    </sheetView>
  </sheetViews>
  <sheetFormatPr defaultColWidth="9.140625" defaultRowHeight="15"/>
  <cols>
    <col min="1" max="1" width="60.85546875" bestFit="1" customWidth="1"/>
    <col min="2" max="24" width="12.28515625" customWidth="1"/>
    <col min="25" max="27" width="12.7109375" customWidth="1"/>
    <col min="28" max="29" width="11.85546875" customWidth="1"/>
    <col min="30" max="33" width="11.85546875" bestFit="1" customWidth="1"/>
    <col min="34" max="34" width="13.28515625" customWidth="1"/>
    <col min="35" max="16379" width="9.140625" customWidth="1"/>
  </cols>
  <sheetData>
    <row r="9" spans="1:34" ht="17.25">
      <c r="A9" s="3" t="s">
        <v>144</v>
      </c>
      <c r="B9" s="11" t="s">
        <v>152</v>
      </c>
      <c r="C9" s="11" t="s">
        <v>153</v>
      </c>
      <c r="D9" s="11" t="s">
        <v>154</v>
      </c>
      <c r="E9" s="11" t="s">
        <v>155</v>
      </c>
      <c r="F9" s="11" t="s">
        <v>156</v>
      </c>
      <c r="G9" s="11" t="s">
        <v>157</v>
      </c>
      <c r="H9" s="11" t="s">
        <v>158</v>
      </c>
      <c r="I9" s="12" t="s">
        <v>159</v>
      </c>
      <c r="J9" s="12" t="s">
        <v>160</v>
      </c>
      <c r="K9" s="11" t="s">
        <v>161</v>
      </c>
      <c r="L9" s="11" t="s">
        <v>162</v>
      </c>
      <c r="M9" s="11" t="s">
        <v>163</v>
      </c>
      <c r="N9" s="11" t="s">
        <v>164</v>
      </c>
      <c r="O9" s="11" t="s">
        <v>165</v>
      </c>
      <c r="P9" s="11" t="s">
        <v>166</v>
      </c>
      <c r="Q9" s="11" t="s">
        <v>167</v>
      </c>
      <c r="R9" s="11" t="s">
        <v>168</v>
      </c>
      <c r="S9" s="11" t="s">
        <v>169</v>
      </c>
      <c r="T9" s="11" t="s">
        <v>170</v>
      </c>
      <c r="U9" s="11" t="s">
        <v>171</v>
      </c>
      <c r="V9" s="11" t="s">
        <v>173</v>
      </c>
      <c r="W9" s="11" t="s">
        <v>199</v>
      </c>
      <c r="X9" s="11" t="s">
        <v>205</v>
      </c>
      <c r="Y9" s="11" t="s">
        <v>207</v>
      </c>
      <c r="Z9" s="11" t="s">
        <v>211</v>
      </c>
      <c r="AA9" s="11" t="s">
        <v>212</v>
      </c>
      <c r="AB9" s="11" t="s">
        <v>213</v>
      </c>
      <c r="AC9" s="11" t="s">
        <v>214</v>
      </c>
      <c r="AD9" s="11" t="s">
        <v>215</v>
      </c>
      <c r="AE9" s="11" t="s">
        <v>216</v>
      </c>
      <c r="AF9" s="11" t="s">
        <v>217</v>
      </c>
      <c r="AG9" s="11" t="s">
        <v>222</v>
      </c>
      <c r="AH9" s="11" t="s">
        <v>221</v>
      </c>
    </row>
    <row r="10" spans="1:34">
      <c r="A10" s="21" t="s">
        <v>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34">
      <c r="A11" s="23" t="s">
        <v>11</v>
      </c>
      <c r="B11" s="34">
        <v>399657.33516999998</v>
      </c>
      <c r="C11" s="34">
        <v>133533</v>
      </c>
      <c r="D11" s="34">
        <v>272394</v>
      </c>
      <c r="E11" s="34">
        <v>143109</v>
      </c>
      <c r="F11" s="34">
        <v>525261</v>
      </c>
      <c r="G11" s="34">
        <v>132397</v>
      </c>
      <c r="H11" s="34">
        <v>335747</v>
      </c>
      <c r="I11" s="34">
        <v>144909</v>
      </c>
      <c r="J11" s="34">
        <v>583246</v>
      </c>
      <c r="K11" s="34">
        <v>129149</v>
      </c>
      <c r="L11" s="34">
        <v>254822.83333495539</v>
      </c>
      <c r="M11" s="34">
        <v>211590.65833994537</v>
      </c>
      <c r="N11" s="34">
        <v>570066.75064768561</v>
      </c>
      <c r="O11" s="35">
        <v>490448</v>
      </c>
      <c r="P11" s="34">
        <v>760974</v>
      </c>
      <c r="Q11" s="34">
        <v>970729</v>
      </c>
      <c r="R11" s="34">
        <v>886802</v>
      </c>
      <c r="S11" s="34">
        <v>357893</v>
      </c>
      <c r="T11" s="34">
        <v>385015</v>
      </c>
      <c r="U11" s="34">
        <v>618285</v>
      </c>
      <c r="V11" s="34">
        <v>861843</v>
      </c>
      <c r="W11" s="34">
        <v>772190</v>
      </c>
      <c r="X11" s="34">
        <v>855344</v>
      </c>
      <c r="Y11" s="34">
        <v>1955085</v>
      </c>
      <c r="Z11" s="34">
        <v>1900982</v>
      </c>
      <c r="AA11" s="34">
        <v>557535</v>
      </c>
      <c r="AB11" s="34">
        <v>1274567</v>
      </c>
      <c r="AC11" s="34">
        <v>1851096</v>
      </c>
      <c r="AD11" s="34">
        <v>2364538</v>
      </c>
      <c r="AE11" s="34">
        <v>780092</v>
      </c>
      <c r="AF11" s="34">
        <v>2122493</v>
      </c>
      <c r="AG11" s="34">
        <v>2740274</v>
      </c>
      <c r="AH11" s="34">
        <v>4260315</v>
      </c>
    </row>
    <row r="12" spans="1:34">
      <c r="A12" s="33" t="s">
        <v>5</v>
      </c>
      <c r="B12" s="36">
        <v>219511</v>
      </c>
      <c r="C12" s="36">
        <v>58122</v>
      </c>
      <c r="D12" s="36">
        <v>125941</v>
      </c>
      <c r="E12" s="36">
        <v>69788</v>
      </c>
      <c r="F12" s="36">
        <v>268602</v>
      </c>
      <c r="G12" s="36">
        <v>63096</v>
      </c>
      <c r="H12" s="36">
        <v>144396</v>
      </c>
      <c r="I12" s="36">
        <v>72671</v>
      </c>
      <c r="J12" s="36">
        <v>286497</v>
      </c>
      <c r="K12" s="36">
        <v>76375</v>
      </c>
      <c r="L12" s="36">
        <v>158321.50076999998</v>
      </c>
      <c r="M12" s="36">
        <v>101819.38453999998</v>
      </c>
      <c r="N12" s="36">
        <v>321544.15679999994</v>
      </c>
      <c r="O12" s="36">
        <v>116762</v>
      </c>
      <c r="P12" s="36">
        <v>192637</v>
      </c>
      <c r="Q12" s="36">
        <v>255857</v>
      </c>
      <c r="R12" s="36">
        <v>324109</v>
      </c>
      <c r="S12" s="36">
        <v>105869</v>
      </c>
      <c r="T12" s="36">
        <v>179430</v>
      </c>
      <c r="U12" s="36">
        <v>333574</v>
      </c>
      <c r="V12" s="36">
        <v>512042</v>
      </c>
      <c r="W12" s="36">
        <v>140054</v>
      </c>
      <c r="X12" s="36">
        <v>456058</v>
      </c>
      <c r="Y12" s="36">
        <v>359260</v>
      </c>
      <c r="Z12" s="36">
        <v>1170855</v>
      </c>
      <c r="AA12" s="36">
        <v>297503</v>
      </c>
      <c r="AB12" s="36">
        <v>548850</v>
      </c>
      <c r="AC12" s="36">
        <v>1067689</v>
      </c>
      <c r="AD12" s="36">
        <v>1334678</v>
      </c>
      <c r="AE12" s="36">
        <v>421992</v>
      </c>
      <c r="AF12" s="36">
        <v>1194079</v>
      </c>
      <c r="AG12" s="36">
        <v>1444319</v>
      </c>
      <c r="AH12" s="36">
        <v>2324235</v>
      </c>
    </row>
    <row r="13" spans="1:34">
      <c r="A13" s="33" t="s">
        <v>6</v>
      </c>
      <c r="B13" s="36">
        <v>215429</v>
      </c>
      <c r="C13" s="36">
        <v>58916</v>
      </c>
      <c r="D13" s="36">
        <v>109191</v>
      </c>
      <c r="E13" s="36">
        <v>50157</v>
      </c>
      <c r="F13" s="36">
        <v>194465</v>
      </c>
      <c r="G13" s="36">
        <v>44450</v>
      </c>
      <c r="H13" s="36">
        <v>50086</v>
      </c>
      <c r="I13" s="36">
        <v>10353</v>
      </c>
      <c r="J13" s="36">
        <v>93455</v>
      </c>
      <c r="K13" s="36">
        <v>34667</v>
      </c>
      <c r="L13" s="36">
        <v>85399.399900000048</v>
      </c>
      <c r="M13" s="36">
        <v>44129.7685000001</v>
      </c>
      <c r="N13" s="36">
        <v>185279.60461999982</v>
      </c>
      <c r="O13" s="36">
        <v>46353</v>
      </c>
      <c r="P13" s="36">
        <v>125187</v>
      </c>
      <c r="Q13" s="36">
        <v>178910</v>
      </c>
      <c r="R13" s="36">
        <v>231053</v>
      </c>
      <c r="S13" s="36">
        <v>0</v>
      </c>
      <c r="T13" s="36">
        <v>35878</v>
      </c>
      <c r="U13" s="36">
        <v>209163</v>
      </c>
      <c r="V13" s="36">
        <v>207884</v>
      </c>
      <c r="W13" s="36">
        <v>102839</v>
      </c>
      <c r="X13" s="36">
        <v>234011</v>
      </c>
      <c r="Y13" s="36">
        <v>145796</v>
      </c>
      <c r="Z13" s="36">
        <v>673339</v>
      </c>
      <c r="AA13" s="36">
        <v>242698</v>
      </c>
      <c r="AB13" s="36">
        <v>477914</v>
      </c>
      <c r="AC13" s="36">
        <v>704179</v>
      </c>
      <c r="AD13" s="36">
        <v>974114</v>
      </c>
      <c r="AE13" s="36">
        <v>272850</v>
      </c>
      <c r="AF13" s="36">
        <v>474387</v>
      </c>
      <c r="AG13" s="36">
        <v>769760</v>
      </c>
      <c r="AH13" s="36">
        <v>1107759</v>
      </c>
    </row>
    <row r="14" spans="1:34">
      <c r="A14" s="33" t="s">
        <v>7</v>
      </c>
      <c r="B14" s="36">
        <v>-35282.664830000031</v>
      </c>
      <c r="C14" s="36">
        <v>0</v>
      </c>
      <c r="D14" s="36">
        <v>37262</v>
      </c>
      <c r="E14" s="36">
        <v>0</v>
      </c>
      <c r="F14" s="36">
        <v>58252</v>
      </c>
      <c r="G14" s="36">
        <v>16785</v>
      </c>
      <c r="H14" s="36">
        <v>118306</v>
      </c>
      <c r="I14" s="36">
        <v>33909</v>
      </c>
      <c r="J14" s="36">
        <v>148470</v>
      </c>
      <c r="K14" s="36">
        <v>16862</v>
      </c>
      <c r="L14" s="36">
        <v>11101.932664955366</v>
      </c>
      <c r="M14" s="36">
        <v>43651.011989945342</v>
      </c>
      <c r="N14" s="36">
        <v>57626.911017685576</v>
      </c>
      <c r="O14" s="36">
        <v>112083</v>
      </c>
      <c r="P14" s="36">
        <v>163462</v>
      </c>
      <c r="Q14" s="36">
        <v>180435</v>
      </c>
      <c r="R14" s="36">
        <v>166982</v>
      </c>
      <c r="S14" s="36">
        <v>79406</v>
      </c>
      <c r="T14" s="36">
        <v>33815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56788</v>
      </c>
      <c r="AA14" s="36">
        <v>0</v>
      </c>
      <c r="AB14" s="36">
        <v>0</v>
      </c>
      <c r="AC14" s="36">
        <v>0</v>
      </c>
      <c r="AD14" s="36">
        <v>0</v>
      </c>
      <c r="AE14" s="36">
        <v>13430</v>
      </c>
      <c r="AF14" s="36">
        <v>100662</v>
      </c>
      <c r="AG14" s="36">
        <v>176983</v>
      </c>
      <c r="AH14" s="36">
        <v>341974</v>
      </c>
    </row>
    <row r="15" spans="1:34">
      <c r="A15" s="33" t="s">
        <v>8</v>
      </c>
      <c r="B15" s="36">
        <v>0</v>
      </c>
      <c r="C15" s="36">
        <v>16495</v>
      </c>
      <c r="D15" s="36">
        <v>0</v>
      </c>
      <c r="E15" s="36">
        <v>18285</v>
      </c>
      <c r="F15" s="36">
        <v>0</v>
      </c>
      <c r="G15" s="36">
        <v>8066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135892</v>
      </c>
      <c r="U15" s="36">
        <v>0</v>
      </c>
      <c r="V15" s="36">
        <v>0</v>
      </c>
      <c r="W15" s="36">
        <v>529297</v>
      </c>
      <c r="X15" s="36">
        <v>165275</v>
      </c>
      <c r="Y15" s="36">
        <v>1331948</v>
      </c>
      <c r="Z15" s="36">
        <v>0</v>
      </c>
      <c r="AA15" s="36">
        <v>17334</v>
      </c>
      <c r="AB15" s="36">
        <v>247614</v>
      </c>
      <c r="AC15" s="36">
        <v>79187</v>
      </c>
      <c r="AD15" s="36">
        <v>55555</v>
      </c>
      <c r="AE15" s="36">
        <v>0</v>
      </c>
      <c r="AF15" s="36">
        <v>0</v>
      </c>
      <c r="AG15" s="36">
        <v>0</v>
      </c>
      <c r="AH15" s="36">
        <v>0</v>
      </c>
    </row>
    <row r="16" spans="1:34">
      <c r="A16" s="33" t="s">
        <v>9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</row>
    <row r="17" spans="1:34">
      <c r="A17" s="33" t="s">
        <v>200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189</v>
      </c>
      <c r="AC17" s="36">
        <v>41</v>
      </c>
      <c r="AD17" s="36">
        <v>191</v>
      </c>
      <c r="AE17" s="36">
        <v>63</v>
      </c>
      <c r="AF17" s="36">
        <v>182</v>
      </c>
      <c r="AG17" s="36">
        <v>93</v>
      </c>
      <c r="AH17" s="36">
        <v>0</v>
      </c>
    </row>
    <row r="18" spans="1:34">
      <c r="A18" s="33" t="s">
        <v>224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1:34">
      <c r="A19" s="33" t="s">
        <v>10</v>
      </c>
      <c r="B19" s="36">
        <v>0</v>
      </c>
      <c r="C19" s="36">
        <v>0</v>
      </c>
      <c r="D19" s="36">
        <v>0</v>
      </c>
      <c r="E19" s="36">
        <v>4879</v>
      </c>
      <c r="F19" s="36">
        <v>3942</v>
      </c>
      <c r="G19" s="36">
        <v>0</v>
      </c>
      <c r="H19" s="36">
        <v>22959</v>
      </c>
      <c r="I19" s="36">
        <v>27976</v>
      </c>
      <c r="J19" s="36">
        <v>54824</v>
      </c>
      <c r="K19" s="36">
        <v>1245</v>
      </c>
      <c r="L19" s="36">
        <v>0</v>
      </c>
      <c r="M19" s="36">
        <v>21991.493309999943</v>
      </c>
      <c r="N19" s="36">
        <v>5616.0782100002762</v>
      </c>
      <c r="O19" s="36">
        <v>215250</v>
      </c>
      <c r="P19" s="36">
        <v>279688</v>
      </c>
      <c r="Q19" s="36">
        <v>355527</v>
      </c>
      <c r="R19" s="36">
        <v>164658</v>
      </c>
      <c r="S19" s="36">
        <v>172618</v>
      </c>
      <c r="T19" s="36">
        <v>0</v>
      </c>
      <c r="U19" s="36">
        <v>75548</v>
      </c>
      <c r="V19" s="36">
        <v>141917</v>
      </c>
      <c r="W19" s="36">
        <v>0</v>
      </c>
      <c r="X19" s="36">
        <v>0</v>
      </c>
      <c r="Y19" s="36">
        <v>118081</v>
      </c>
      <c r="Z19" s="36">
        <v>0</v>
      </c>
      <c r="AA19" s="36">
        <v>0</v>
      </c>
      <c r="AB19" s="36">
        <v>0</v>
      </c>
      <c r="AC19" s="36">
        <v>0</v>
      </c>
      <c r="AD19" s="36">
        <v>0</v>
      </c>
      <c r="AE19" s="36">
        <v>71757</v>
      </c>
      <c r="AF19" s="36">
        <v>353183</v>
      </c>
      <c r="AG19" s="36">
        <v>349119</v>
      </c>
      <c r="AH19" s="36">
        <v>486347</v>
      </c>
    </row>
    <row r="20" spans="1:34">
      <c r="A20" s="33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</row>
    <row r="21" spans="1:34">
      <c r="A21" s="23" t="s">
        <v>14</v>
      </c>
      <c r="B21" s="34">
        <v>-299909.14686999988</v>
      </c>
      <c r="C21" s="34">
        <v>-100228</v>
      </c>
      <c r="D21" s="34">
        <v>-202283</v>
      </c>
      <c r="E21" s="34">
        <v>-106602</v>
      </c>
      <c r="F21" s="34">
        <v>-364006</v>
      </c>
      <c r="G21" s="34">
        <v>-64792</v>
      </c>
      <c r="H21" s="34">
        <v>-222738</v>
      </c>
      <c r="I21" s="34">
        <v>-96914</v>
      </c>
      <c r="J21" s="34">
        <v>-372232</v>
      </c>
      <c r="K21" s="34">
        <v>-79110</v>
      </c>
      <c r="L21" s="34">
        <v>-145971.01505999983</v>
      </c>
      <c r="M21" s="34">
        <v>-138442.53654999999</v>
      </c>
      <c r="N21" s="34">
        <v>-324587.28068000003</v>
      </c>
      <c r="O21" s="34">
        <v>-435048</v>
      </c>
      <c r="P21" s="34">
        <v>-670048</v>
      </c>
      <c r="Q21" s="34">
        <v>-784864</v>
      </c>
      <c r="R21" s="34">
        <v>-567220</v>
      </c>
      <c r="S21" s="34">
        <v>-274868</v>
      </c>
      <c r="T21" s="34">
        <v>-186239</v>
      </c>
      <c r="U21" s="34">
        <v>-317772</v>
      </c>
      <c r="V21" s="34">
        <v>-448791</v>
      </c>
      <c r="W21" s="34">
        <v>-656691</v>
      </c>
      <c r="X21" s="34">
        <v>-625258</v>
      </c>
      <c r="Y21" s="34">
        <v>-1803232</v>
      </c>
      <c r="Z21" s="34">
        <v>-1339845</v>
      </c>
      <c r="AA21" s="34">
        <v>-406103</v>
      </c>
      <c r="AB21" s="34">
        <v>-927671</v>
      </c>
      <c r="AC21" s="34">
        <v>-1337002</v>
      </c>
      <c r="AD21" s="34">
        <v>1659913</v>
      </c>
      <c r="AE21" s="34">
        <v>-614711</v>
      </c>
      <c r="AF21" s="34">
        <v>-1758752</v>
      </c>
      <c r="AG21" s="34">
        <v>-2224313</v>
      </c>
      <c r="AH21" s="34">
        <v>-3544786</v>
      </c>
    </row>
    <row r="22" spans="1:34">
      <c r="A22" s="33" t="s">
        <v>12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0</v>
      </c>
      <c r="AG22" s="36">
        <v>0</v>
      </c>
      <c r="AH22" s="36">
        <v>0</v>
      </c>
    </row>
    <row r="23" spans="1:34">
      <c r="A23" s="33" t="s">
        <v>13</v>
      </c>
      <c r="B23" s="36">
        <v>-223286</v>
      </c>
      <c r="C23" s="36">
        <v>-66398</v>
      </c>
      <c r="D23" s="36">
        <v>-149321</v>
      </c>
      <c r="E23" s="36">
        <v>-69333</v>
      </c>
      <c r="F23" s="36">
        <v>-279719</v>
      </c>
      <c r="G23" s="36">
        <v>-55039</v>
      </c>
      <c r="H23" s="36">
        <v>-139314</v>
      </c>
      <c r="I23" s="36">
        <v>-67898</v>
      </c>
      <c r="J23" s="36">
        <v>-262491</v>
      </c>
      <c r="K23" s="36">
        <v>-58618</v>
      </c>
      <c r="L23" s="36">
        <v>-127842.1015</v>
      </c>
      <c r="M23" s="36">
        <v>-81284.719460000008</v>
      </c>
      <c r="N23" s="36">
        <v>-241482.90367000003</v>
      </c>
      <c r="O23" s="36">
        <v>-94180</v>
      </c>
      <c r="P23" s="36">
        <v>-141736</v>
      </c>
      <c r="Q23" s="36">
        <v>-173327</v>
      </c>
      <c r="R23" s="36">
        <v>-194448</v>
      </c>
      <c r="S23" s="36">
        <v>-54859</v>
      </c>
      <c r="T23" s="36">
        <v>-76914</v>
      </c>
      <c r="U23" s="36">
        <v>-172814</v>
      </c>
      <c r="V23" s="36">
        <v>-293196</v>
      </c>
      <c r="W23" s="36">
        <v>-89484</v>
      </c>
      <c r="X23" s="36">
        <v>-368987</v>
      </c>
      <c r="Y23" s="36">
        <v>-344172</v>
      </c>
      <c r="Z23" s="36">
        <v>-1033178</v>
      </c>
      <c r="AA23" s="36">
        <v>-43781</v>
      </c>
      <c r="AB23" s="36">
        <v>-576263</v>
      </c>
      <c r="AC23" s="36">
        <v>-1102079</v>
      </c>
      <c r="AD23" s="36">
        <v>-1386208</v>
      </c>
      <c r="AE23" s="36">
        <v>-465785</v>
      </c>
      <c r="AF23" s="36">
        <v>-1254523</v>
      </c>
      <c r="AG23" s="36">
        <v>-1532506</v>
      </c>
      <c r="AH23" s="36">
        <v>-2420374</v>
      </c>
    </row>
    <row r="24" spans="1:34">
      <c r="A24" s="33" t="s">
        <v>10</v>
      </c>
      <c r="B24" s="36">
        <v>-126325.14686999988</v>
      </c>
      <c r="C24" s="36">
        <v>-29105</v>
      </c>
      <c r="D24" s="36">
        <v>-16697</v>
      </c>
      <c r="E24" s="36">
        <v>0</v>
      </c>
      <c r="F24" s="36">
        <v>0</v>
      </c>
      <c r="G24" s="36">
        <v>-363</v>
      </c>
      <c r="H24" s="36">
        <v>0</v>
      </c>
      <c r="I24" s="36">
        <v>0</v>
      </c>
      <c r="J24" s="36">
        <v>0</v>
      </c>
      <c r="K24" s="36">
        <v>0</v>
      </c>
      <c r="L24" s="36">
        <v>-150.09516999983788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-102131</v>
      </c>
      <c r="U24" s="36">
        <v>0</v>
      </c>
      <c r="V24" s="36">
        <v>0</v>
      </c>
      <c r="W24" s="36">
        <v>-434515</v>
      </c>
      <c r="X24" s="36">
        <v>-213556</v>
      </c>
      <c r="Y24" s="36">
        <v>0</v>
      </c>
      <c r="Z24" s="36">
        <v>-131578</v>
      </c>
      <c r="AA24" s="36">
        <v>-146653</v>
      </c>
      <c r="AB24" s="36">
        <v>-253991</v>
      </c>
      <c r="AC24" s="36">
        <v>-96202</v>
      </c>
      <c r="AD24" s="36">
        <v>-161113</v>
      </c>
      <c r="AE24" s="36">
        <v>0</v>
      </c>
      <c r="AF24" s="36">
        <v>0</v>
      </c>
      <c r="AG24" s="36">
        <v>0</v>
      </c>
      <c r="AH24" s="36">
        <v>0</v>
      </c>
    </row>
    <row r="25" spans="1:34">
      <c r="A25" s="33" t="s">
        <v>6</v>
      </c>
      <c r="B25" s="36"/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-378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0</v>
      </c>
      <c r="AG25" s="36">
        <v>0</v>
      </c>
      <c r="AH25" s="36">
        <v>0</v>
      </c>
    </row>
    <row r="26" spans="1:34">
      <c r="A26" s="33" t="s">
        <v>8</v>
      </c>
      <c r="B26" s="36">
        <v>82647</v>
      </c>
      <c r="C26" s="36">
        <v>0</v>
      </c>
      <c r="D26" s="36">
        <v>-17331</v>
      </c>
      <c r="E26" s="36">
        <v>0</v>
      </c>
      <c r="F26" s="36">
        <v>-52502</v>
      </c>
      <c r="G26" s="36">
        <v>0</v>
      </c>
      <c r="H26" s="36">
        <v>-62348</v>
      </c>
      <c r="I26" s="36">
        <v>-31766</v>
      </c>
      <c r="J26" s="36">
        <v>-81378</v>
      </c>
      <c r="K26" s="36">
        <v>-17769</v>
      </c>
      <c r="L26" s="36">
        <v>-7048.3056199999946</v>
      </c>
      <c r="M26" s="36">
        <v>-66532.95961000002</v>
      </c>
      <c r="N26" s="36">
        <v>-71023.580809999999</v>
      </c>
      <c r="O26" s="36">
        <v>-342184</v>
      </c>
      <c r="P26" s="36">
        <v>-462227</v>
      </c>
      <c r="Q26" s="36">
        <v>-565252</v>
      </c>
      <c r="R26" s="36">
        <v>-345001</v>
      </c>
      <c r="S26" s="36">
        <v>-217269</v>
      </c>
      <c r="T26" s="36">
        <v>0</v>
      </c>
      <c r="U26" s="36">
        <v>-115435</v>
      </c>
      <c r="V26" s="36">
        <v>-137781</v>
      </c>
      <c r="W26" s="36">
        <v>0</v>
      </c>
      <c r="X26" s="36">
        <v>0</v>
      </c>
      <c r="Y26" s="36">
        <v>0</v>
      </c>
      <c r="Z26" s="36">
        <v>0</v>
      </c>
      <c r="AA26" s="36">
        <v>-211105</v>
      </c>
      <c r="AB26" s="36">
        <v>0</v>
      </c>
      <c r="AC26" s="36">
        <v>0</v>
      </c>
      <c r="AD26" s="36">
        <v>0</v>
      </c>
      <c r="AE26" s="36">
        <v>-142690</v>
      </c>
      <c r="AF26" s="36">
        <v>-503659</v>
      </c>
      <c r="AG26" s="36">
        <v>-684242</v>
      </c>
      <c r="AH26" s="36">
        <v>-1104509</v>
      </c>
    </row>
    <row r="27" spans="1:34">
      <c r="A27" s="33" t="s">
        <v>7</v>
      </c>
      <c r="B27" s="36">
        <v>0</v>
      </c>
      <c r="C27" s="36">
        <v>359</v>
      </c>
      <c r="D27" s="36">
        <v>0</v>
      </c>
      <c r="E27" s="36">
        <v>-20733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-21323</v>
      </c>
      <c r="V27" s="36">
        <v>-2964</v>
      </c>
      <c r="W27" s="36">
        <v>-126160</v>
      </c>
      <c r="X27" s="36">
        <v>-31780</v>
      </c>
      <c r="Y27" s="36">
        <v>-1448152</v>
      </c>
      <c r="Z27" s="36">
        <v>0</v>
      </c>
      <c r="AA27" s="36">
        <v>0</v>
      </c>
      <c r="AB27" s="36">
        <v>-93157</v>
      </c>
      <c r="AC27" s="36">
        <v>-113624</v>
      </c>
      <c r="AD27" s="36">
        <v>-90109</v>
      </c>
      <c r="AE27" s="36">
        <v>0</v>
      </c>
      <c r="AF27" s="36">
        <v>0</v>
      </c>
      <c r="AG27" s="36">
        <v>0</v>
      </c>
      <c r="AH27" s="36">
        <v>0</v>
      </c>
    </row>
    <row r="28" spans="1:34">
      <c r="A28" s="33" t="s">
        <v>224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</row>
    <row r="29" spans="1:34">
      <c r="A29" s="33" t="s">
        <v>9</v>
      </c>
      <c r="B29" s="36">
        <v>-32945</v>
      </c>
      <c r="C29" s="36">
        <v>-5084</v>
      </c>
      <c r="D29" s="36">
        <v>-18934</v>
      </c>
      <c r="E29" s="36">
        <v>-16536</v>
      </c>
      <c r="F29" s="36">
        <v>-31785</v>
      </c>
      <c r="G29" s="36">
        <v>-9390</v>
      </c>
      <c r="H29" s="36">
        <v>-21076</v>
      </c>
      <c r="I29" s="36">
        <v>2750</v>
      </c>
      <c r="J29" s="36">
        <v>-28363</v>
      </c>
      <c r="K29" s="36">
        <v>-2542</v>
      </c>
      <c r="L29" s="36">
        <v>-10568.716569999993</v>
      </c>
      <c r="M29" s="36">
        <v>9380.2386200000055</v>
      </c>
      <c r="N29" s="36">
        <v>-11719</v>
      </c>
      <c r="O29" s="36">
        <v>1683</v>
      </c>
      <c r="P29" s="36">
        <v>-65333</v>
      </c>
      <c r="Q29" s="36">
        <v>-45531</v>
      </c>
      <c r="R29" s="36">
        <v>-26925</v>
      </c>
      <c r="S29" s="36">
        <v>-2281</v>
      </c>
      <c r="T29" s="36">
        <v>-7073</v>
      </c>
      <c r="U29" s="36">
        <v>-8334</v>
      </c>
      <c r="V29" s="36">
        <v>-14891</v>
      </c>
      <c r="W29" s="36">
        <v>-6426</v>
      </c>
      <c r="X29" s="36">
        <v>-10560</v>
      </c>
      <c r="Y29" s="36">
        <v>-11012</v>
      </c>
      <c r="Z29" s="36">
        <v>-23673</v>
      </c>
      <c r="AA29" s="36">
        <v>-4480</v>
      </c>
      <c r="AB29" s="36">
        <v>-4260</v>
      </c>
      <c r="AC29" s="36">
        <v>-25097</v>
      </c>
      <c r="AD29" s="36">
        <v>-22483</v>
      </c>
      <c r="AE29" s="36">
        <v>-6236</v>
      </c>
      <c r="AF29" s="36">
        <v>-570</v>
      </c>
      <c r="AG29" s="36">
        <v>-7565</v>
      </c>
      <c r="AH29" s="36">
        <v>-19682</v>
      </c>
    </row>
    <row r="30" spans="1:34">
      <c r="A30" s="33" t="s">
        <v>200</v>
      </c>
      <c r="B30" s="36"/>
      <c r="C30" s="36">
        <v>0</v>
      </c>
      <c r="D30" s="36">
        <v>0</v>
      </c>
      <c r="E30" s="36"/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-181</v>
      </c>
      <c r="L30" s="36">
        <v>-361.7962</v>
      </c>
      <c r="M30" s="36">
        <v>-5.0961000000000007</v>
      </c>
      <c r="N30" s="36">
        <v>-361.7962</v>
      </c>
      <c r="O30" s="36">
        <v>-367</v>
      </c>
      <c r="P30" s="36">
        <v>-752</v>
      </c>
      <c r="Q30" s="36">
        <v>-754</v>
      </c>
      <c r="R30" s="36">
        <v>-846</v>
      </c>
      <c r="S30" s="36">
        <v>-81</v>
      </c>
      <c r="T30" s="36">
        <v>-121</v>
      </c>
      <c r="U30" s="36">
        <v>134</v>
      </c>
      <c r="V30" s="36">
        <v>41</v>
      </c>
      <c r="W30" s="36">
        <v>-106</v>
      </c>
      <c r="X30" s="36">
        <v>-375</v>
      </c>
      <c r="Y30" s="36">
        <v>104</v>
      </c>
      <c r="Z30" s="36">
        <v>-572</v>
      </c>
      <c r="AA30" s="36">
        <v>-84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-221</v>
      </c>
    </row>
    <row r="31" spans="1:34">
      <c r="A31" s="23" t="s">
        <v>15</v>
      </c>
      <c r="B31" s="34">
        <v>99748.188300000096</v>
      </c>
      <c r="C31" s="34">
        <v>33305</v>
      </c>
      <c r="D31" s="34">
        <v>70111</v>
      </c>
      <c r="E31" s="34">
        <v>36507</v>
      </c>
      <c r="F31" s="34">
        <v>161255</v>
      </c>
      <c r="G31" s="34">
        <v>67605</v>
      </c>
      <c r="H31" s="34">
        <v>113009</v>
      </c>
      <c r="I31" s="34">
        <v>47995</v>
      </c>
      <c r="J31" s="34">
        <v>211014</v>
      </c>
      <c r="K31" s="34">
        <v>50039</v>
      </c>
      <c r="L31" s="34">
        <v>108851.81827495556</v>
      </c>
      <c r="M31" s="34">
        <v>73148.121789945377</v>
      </c>
      <c r="N31" s="34">
        <v>245480.46996768558</v>
      </c>
      <c r="O31" s="34">
        <v>55400</v>
      </c>
      <c r="P31" s="34">
        <v>90926</v>
      </c>
      <c r="Q31" s="34">
        <v>185865</v>
      </c>
      <c r="R31" s="34">
        <v>319582</v>
      </c>
      <c r="S31" s="34">
        <v>83025</v>
      </c>
      <c r="T31" s="34">
        <v>198776</v>
      </c>
      <c r="U31" s="34">
        <v>300513</v>
      </c>
      <c r="V31" s="34">
        <v>413052</v>
      </c>
      <c r="W31" s="34">
        <v>115499</v>
      </c>
      <c r="X31" s="34">
        <v>230086</v>
      </c>
      <c r="Y31" s="34">
        <v>151853</v>
      </c>
      <c r="Z31" s="34">
        <v>561137</v>
      </c>
      <c r="AA31" s="34">
        <v>151432</v>
      </c>
      <c r="AB31" s="34">
        <v>346896</v>
      </c>
      <c r="AC31" s="34">
        <v>514094</v>
      </c>
      <c r="AD31" s="34">
        <v>704625</v>
      </c>
      <c r="AE31" s="34">
        <v>165381</v>
      </c>
      <c r="AF31" s="34">
        <v>363741</v>
      </c>
      <c r="AG31" s="34">
        <v>515961</v>
      </c>
      <c r="AH31" s="34">
        <v>715529</v>
      </c>
    </row>
    <row r="32" spans="1:34">
      <c r="A32" s="33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>
      <c r="A33" s="23" t="s">
        <v>16</v>
      </c>
      <c r="B33" s="34">
        <v>-46657</v>
      </c>
      <c r="C33" s="34">
        <v>-10661.002</v>
      </c>
      <c r="D33" s="34">
        <v>-27240</v>
      </c>
      <c r="E33" s="34">
        <v>-28537</v>
      </c>
      <c r="F33" s="34">
        <v>-75491</v>
      </c>
      <c r="G33" s="34">
        <v>-23270.32</v>
      </c>
      <c r="H33" s="34">
        <v>-35684.318629999994</v>
      </c>
      <c r="I33" s="34">
        <v>-21039</v>
      </c>
      <c r="J33" s="34">
        <v>-77976.595000000001</v>
      </c>
      <c r="K33" s="34">
        <v>-19101.650999999998</v>
      </c>
      <c r="L33" s="34">
        <v>-32687.545074084937</v>
      </c>
      <c r="M33" s="34">
        <v>-24036.553237111999</v>
      </c>
      <c r="N33" s="34">
        <v>-69525.316486956581</v>
      </c>
      <c r="O33" s="34">
        <v>-18610</v>
      </c>
      <c r="P33" s="34">
        <v>-45445</v>
      </c>
      <c r="Q33" s="34">
        <v>-63894</v>
      </c>
      <c r="R33" s="34">
        <v>-66179</v>
      </c>
      <c r="S33" s="34">
        <v>-26193</v>
      </c>
      <c r="T33" s="34">
        <v>-38915</v>
      </c>
      <c r="U33" s="34">
        <v>-51483</v>
      </c>
      <c r="V33" s="34">
        <v>-71117</v>
      </c>
      <c r="W33" s="34">
        <v>-21909</v>
      </c>
      <c r="X33" s="34">
        <v>-23881</v>
      </c>
      <c r="Y33" s="34">
        <v>-4968</v>
      </c>
      <c r="Z33" s="34">
        <v>-91435</v>
      </c>
      <c r="AA33" s="34">
        <v>-42809</v>
      </c>
      <c r="AB33" s="34">
        <v>-75966</v>
      </c>
      <c r="AC33" s="34">
        <v>-116122</v>
      </c>
      <c r="AD33" s="34">
        <v>-137791</v>
      </c>
      <c r="AE33" s="34">
        <v>123</v>
      </c>
      <c r="AF33" s="34">
        <v>-62241</v>
      </c>
      <c r="AG33" s="34">
        <v>-101443</v>
      </c>
      <c r="AH33" s="34">
        <v>-120805</v>
      </c>
    </row>
    <row r="34" spans="1:34">
      <c r="A34" s="33" t="s">
        <v>17</v>
      </c>
      <c r="B34" s="36">
        <v>18411</v>
      </c>
      <c r="C34" s="36">
        <v>7958</v>
      </c>
      <c r="D34" s="36">
        <v>17212</v>
      </c>
      <c r="E34" s="36">
        <v>9966</v>
      </c>
      <c r="F34" s="36">
        <v>43090</v>
      </c>
      <c r="G34" s="36">
        <v>11280</v>
      </c>
      <c r="H34" s="36">
        <v>31748.036530000001</v>
      </c>
      <c r="I34" s="36">
        <v>12836</v>
      </c>
      <c r="J34" s="36">
        <v>64496.084999999999</v>
      </c>
      <c r="K34" s="36">
        <v>17774.297999999999</v>
      </c>
      <c r="L34" s="36">
        <v>43485.201369999995</v>
      </c>
      <c r="M34" s="36">
        <v>15685.79125</v>
      </c>
      <c r="N34" s="36">
        <v>87859.226289999991</v>
      </c>
      <c r="O34" s="36">
        <v>15089</v>
      </c>
      <c r="P34" s="36">
        <v>30991</v>
      </c>
      <c r="Q34" s="36">
        <v>57170</v>
      </c>
      <c r="R34" s="36">
        <v>105455</v>
      </c>
      <c r="S34" s="36">
        <v>16966</v>
      </c>
      <c r="T34" s="36">
        <v>57728</v>
      </c>
      <c r="U34" s="36">
        <v>94750</v>
      </c>
      <c r="V34" s="36">
        <v>139405</v>
      </c>
      <c r="W34" s="36">
        <v>31424</v>
      </c>
      <c r="X34" s="36">
        <v>79039</v>
      </c>
      <c r="Y34" s="36">
        <v>31950</v>
      </c>
      <c r="Z34" s="36">
        <v>158467</v>
      </c>
      <c r="AA34" s="36">
        <v>20218</v>
      </c>
      <c r="AB34" s="36">
        <v>63893</v>
      </c>
      <c r="AC34" s="36">
        <v>89302</v>
      </c>
      <c r="AD34" s="36">
        <v>146937</v>
      </c>
      <c r="AE34" s="36">
        <v>54900</v>
      </c>
      <c r="AF34" s="36">
        <v>90525</v>
      </c>
      <c r="AG34" s="36">
        <v>121540</v>
      </c>
      <c r="AH34" s="36">
        <v>158060</v>
      </c>
    </row>
    <row r="35" spans="1:34">
      <c r="A35" s="33" t="s">
        <v>18</v>
      </c>
      <c r="B35" s="36">
        <v>-49401</v>
      </c>
      <c r="C35" s="36">
        <v>-14513</v>
      </c>
      <c r="D35" s="36">
        <v>-28244</v>
      </c>
      <c r="E35" s="36">
        <v>-15375</v>
      </c>
      <c r="F35" s="36">
        <v>-66162</v>
      </c>
      <c r="G35" s="36">
        <v>-16031</v>
      </c>
      <c r="H35" s="36">
        <v>-32754.513129999999</v>
      </c>
      <c r="I35" s="36">
        <v>-17236</v>
      </c>
      <c r="J35" s="36">
        <v>-70852.294999999998</v>
      </c>
      <c r="K35" s="36">
        <v>-17906.681</v>
      </c>
      <c r="L35" s="36">
        <v>-36919.188909999997</v>
      </c>
      <c r="M35" s="36">
        <v>-18783.169330000001</v>
      </c>
      <c r="N35" s="36">
        <v>-75042.683210000003</v>
      </c>
      <c r="O35" s="36">
        <v>-20702</v>
      </c>
      <c r="P35" s="36">
        <v>-40180</v>
      </c>
      <c r="Q35" s="36">
        <v>-60552</v>
      </c>
      <c r="R35" s="36">
        <v>-90028</v>
      </c>
      <c r="S35" s="36">
        <v>-21445</v>
      </c>
      <c r="T35" s="36">
        <v>-51656</v>
      </c>
      <c r="U35" s="36">
        <v>-76935</v>
      </c>
      <c r="V35" s="36">
        <v>-111568</v>
      </c>
      <c r="W35" s="36">
        <v>-26805</v>
      </c>
      <c r="X35" s="36">
        <v>-57726</v>
      </c>
      <c r="Y35" s="36">
        <v>-27037</v>
      </c>
      <c r="Z35" s="36">
        <v>-127986</v>
      </c>
      <c r="AA35" s="36">
        <v>-28746</v>
      </c>
      <c r="AB35" s="36">
        <v>-69424</v>
      </c>
      <c r="AC35" s="36">
        <v>-97894</v>
      </c>
      <c r="AD35" s="36">
        <v>-139514</v>
      </c>
      <c r="AE35" s="36">
        <v>-34606</v>
      </c>
      <c r="AF35" s="36">
        <v>-72750</v>
      </c>
      <c r="AG35" s="36">
        <v>-102917</v>
      </c>
      <c r="AH35" s="36">
        <v>-122560</v>
      </c>
    </row>
    <row r="36" spans="1:34">
      <c r="A36" s="33" t="s">
        <v>19</v>
      </c>
      <c r="B36" s="36">
        <v>-38333</v>
      </c>
      <c r="C36" s="36">
        <v>-10525</v>
      </c>
      <c r="D36" s="36">
        <v>-20999</v>
      </c>
      <c r="E36" s="36">
        <v>-13724</v>
      </c>
      <c r="F36" s="36">
        <v>-46140</v>
      </c>
      <c r="G36" s="36">
        <v>-14028</v>
      </c>
      <c r="H36" s="36">
        <v>-27946.904960000003</v>
      </c>
      <c r="I36" s="36">
        <v>-12901</v>
      </c>
      <c r="J36" s="36">
        <v>-57236.582999999999</v>
      </c>
      <c r="K36" s="36">
        <v>-14639.493</v>
      </c>
      <c r="L36" s="36">
        <v>-29661.436544084932</v>
      </c>
      <c r="M36" s="36">
        <v>-16321.475647112002</v>
      </c>
      <c r="N36" s="36">
        <v>-63136.136741911934</v>
      </c>
      <c r="O36" s="36">
        <v>-14945</v>
      </c>
      <c r="P36" s="36">
        <v>-31017</v>
      </c>
      <c r="Q36" s="36">
        <v>-46426</v>
      </c>
      <c r="R36" s="36">
        <v>-61143</v>
      </c>
      <c r="S36" s="36">
        <v>-16442</v>
      </c>
      <c r="T36" s="36">
        <v>-32575</v>
      </c>
      <c r="U36" s="36">
        <v>-50389</v>
      </c>
      <c r="V36" s="36">
        <v>-70953</v>
      </c>
      <c r="W36" s="36">
        <v>-19475</v>
      </c>
      <c r="X36" s="36">
        <v>-40005</v>
      </c>
      <c r="Y36" s="36">
        <v>-23276</v>
      </c>
      <c r="Z36" s="36">
        <v>-97046</v>
      </c>
      <c r="AA36" s="36">
        <v>-26685</v>
      </c>
      <c r="AB36" s="36">
        <v>-52275</v>
      </c>
      <c r="AC36" s="36">
        <v>-78388</v>
      </c>
      <c r="AD36" s="36">
        <v>-108189</v>
      </c>
      <c r="AE36" s="36">
        <v>-25971</v>
      </c>
      <c r="AF36" s="36">
        <v>-55237</v>
      </c>
      <c r="AG36" s="36">
        <v>-84826</v>
      </c>
      <c r="AH36" s="36">
        <v>-116680</v>
      </c>
    </row>
    <row r="37" spans="1:34">
      <c r="A37" s="33" t="s">
        <v>20</v>
      </c>
      <c r="B37" s="36">
        <v>-8956</v>
      </c>
      <c r="C37" s="36">
        <v>-2291</v>
      </c>
      <c r="D37" s="36">
        <v>-5905</v>
      </c>
      <c r="E37" s="36">
        <v>-9535</v>
      </c>
      <c r="F37" s="36">
        <v>-18911</v>
      </c>
      <c r="G37" s="36">
        <v>-4110</v>
      </c>
      <c r="H37" s="36">
        <v>-7632.6061399999999</v>
      </c>
      <c r="I37" s="36">
        <v>-4125</v>
      </c>
      <c r="J37" s="36">
        <v>-15766.234</v>
      </c>
      <c r="K37" s="36">
        <v>-4546.6409999999996</v>
      </c>
      <c r="L37" s="36">
        <v>-10475.709080000001</v>
      </c>
      <c r="M37" s="36">
        <v>-4977.4835400000002</v>
      </c>
      <c r="N37" s="36">
        <v>-22187.757149999998</v>
      </c>
      <c r="O37" s="36">
        <v>-2228</v>
      </c>
      <c r="P37" s="36">
        <v>-7264</v>
      </c>
      <c r="Q37" s="36">
        <v>-12787</v>
      </c>
      <c r="R37" s="36">
        <v>-23582</v>
      </c>
      <c r="S37" s="36">
        <v>-4685</v>
      </c>
      <c r="T37" s="36">
        <v>-12397</v>
      </c>
      <c r="U37" s="36">
        <v>-19196</v>
      </c>
      <c r="V37" s="36">
        <v>-27935</v>
      </c>
      <c r="W37" s="36">
        <v>-5762</v>
      </c>
      <c r="X37" s="36">
        <v>-13792</v>
      </c>
      <c r="Y37" s="36">
        <v>-5630</v>
      </c>
      <c r="Z37" s="36">
        <v>-38819</v>
      </c>
      <c r="AA37" s="36">
        <v>-7147</v>
      </c>
      <c r="AB37" s="36">
        <v>-17652</v>
      </c>
      <c r="AC37" s="36">
        <v>-29677</v>
      </c>
      <c r="AD37" s="36">
        <v>-43607</v>
      </c>
      <c r="AE37" s="36">
        <v>-12863</v>
      </c>
      <c r="AF37" s="36">
        <v>-21898</v>
      </c>
      <c r="AG37" s="36">
        <v>-28121</v>
      </c>
      <c r="AH37" s="36">
        <v>-39690</v>
      </c>
    </row>
    <row r="38" spans="1:34">
      <c r="A38" s="33" t="s">
        <v>21</v>
      </c>
      <c r="B38" s="36">
        <v>23520</v>
      </c>
      <c r="C38" s="36">
        <v>9756</v>
      </c>
      <c r="D38" s="36">
        <v>10913</v>
      </c>
      <c r="E38" s="36">
        <v>-32</v>
      </c>
      <c r="F38" s="36">
        <v>10842</v>
      </c>
      <c r="G38" s="36">
        <v>-790</v>
      </c>
      <c r="H38" s="36">
        <v>0</v>
      </c>
      <c r="I38" s="36">
        <v>0</v>
      </c>
      <c r="J38" s="36">
        <v>0</v>
      </c>
      <c r="K38" s="36">
        <v>0</v>
      </c>
      <c r="L38" s="36">
        <v>1.0000000000000001E-5</v>
      </c>
      <c r="M38" s="36">
        <v>0</v>
      </c>
      <c r="N38" s="36">
        <v>1.0000000000000001E-5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0</v>
      </c>
      <c r="AD38" s="36">
        <v>0</v>
      </c>
      <c r="AE38" s="36">
        <v>0</v>
      </c>
      <c r="AF38" s="36">
        <v>0</v>
      </c>
      <c r="AG38" s="36">
        <v>0</v>
      </c>
      <c r="AH38" s="36">
        <v>0</v>
      </c>
    </row>
    <row r="39" spans="1:34">
      <c r="A39" s="33" t="s">
        <v>260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>
      <c r="A40" s="33" t="s">
        <v>22</v>
      </c>
      <c r="B40" s="36">
        <v>8803</v>
      </c>
      <c r="C40" s="36">
        <v>574.99900000000002</v>
      </c>
      <c r="D40" s="36">
        <v>1467</v>
      </c>
      <c r="E40" s="36">
        <v>6538</v>
      </c>
      <c r="F40" s="36">
        <v>9881</v>
      </c>
      <c r="G40" s="36">
        <v>499</v>
      </c>
      <c r="H40" s="36">
        <v>1013.4110700000003</v>
      </c>
      <c r="I40" s="36">
        <v>398</v>
      </c>
      <c r="J40" s="36">
        <v>1677.5630000000001</v>
      </c>
      <c r="K40" s="36">
        <v>262.71600000000001</v>
      </c>
      <c r="L40" s="36">
        <v>935.48903999999914</v>
      </c>
      <c r="M40" s="36">
        <v>1269.4888900000005</v>
      </c>
      <c r="N40" s="36">
        <v>3093.6866249553636</v>
      </c>
      <c r="O40" s="36">
        <v>4307</v>
      </c>
      <c r="P40" s="36">
        <v>2156</v>
      </c>
      <c r="Q40" s="36">
        <v>2781</v>
      </c>
      <c r="R40" s="36">
        <v>7386</v>
      </c>
      <c r="S40" s="36">
        <v>362</v>
      </c>
      <c r="T40" s="36">
        <v>936</v>
      </c>
      <c r="U40" s="36">
        <v>1295</v>
      </c>
      <c r="V40" s="36">
        <v>1657</v>
      </c>
      <c r="W40" s="36">
        <v>547</v>
      </c>
      <c r="X40" s="36">
        <v>10916</v>
      </c>
      <c r="Y40" s="36">
        <v>19409</v>
      </c>
      <c r="Z40" s="36">
        <v>17705</v>
      </c>
      <c r="AA40" s="36">
        <v>1611</v>
      </c>
      <c r="AB40" s="36">
        <v>2518</v>
      </c>
      <c r="AC40" s="36">
        <v>3741</v>
      </c>
      <c r="AD40" s="36">
        <v>10075</v>
      </c>
      <c r="AE40" s="36">
        <v>21122</v>
      </c>
      <c r="AF40" s="36">
        <v>1326</v>
      </c>
      <c r="AG40" s="36">
        <v>3081</v>
      </c>
      <c r="AH40" s="36">
        <v>7540</v>
      </c>
    </row>
    <row r="41" spans="1:34">
      <c r="A41" s="33" t="s">
        <v>23</v>
      </c>
      <c r="B41" s="36">
        <v>-701</v>
      </c>
      <c r="C41" s="36">
        <v>-1621.001</v>
      </c>
      <c r="D41" s="36">
        <v>-1684</v>
      </c>
      <c r="E41" s="36">
        <v>-6375</v>
      </c>
      <c r="F41" s="36">
        <v>-8091</v>
      </c>
      <c r="G41" s="36">
        <v>-90.32</v>
      </c>
      <c r="H41" s="36">
        <v>-111.742</v>
      </c>
      <c r="I41" s="36">
        <v>-11</v>
      </c>
      <c r="J41" s="36">
        <v>-296.13099999999997</v>
      </c>
      <c r="K41" s="36">
        <v>-45.85</v>
      </c>
      <c r="L41" s="36">
        <v>-51.900960000000893</v>
      </c>
      <c r="M41" s="36">
        <v>-910.70485999999937</v>
      </c>
      <c r="N41" s="36">
        <v>-110.65230999999493</v>
      </c>
      <c r="O41" s="36">
        <v>-131</v>
      </c>
      <c r="P41" s="36">
        <v>-131</v>
      </c>
      <c r="Q41" s="36">
        <v>-4080</v>
      </c>
      <c r="R41" s="36">
        <v>-4267</v>
      </c>
      <c r="S41" s="36">
        <v>-949</v>
      </c>
      <c r="T41" s="36">
        <v>-951</v>
      </c>
      <c r="U41" s="36">
        <v>-1008</v>
      </c>
      <c r="V41" s="36">
        <v>-1723</v>
      </c>
      <c r="W41" s="36">
        <v>-1838</v>
      </c>
      <c r="X41" s="36">
        <v>-2313</v>
      </c>
      <c r="Y41" s="36">
        <v>-384</v>
      </c>
      <c r="Z41" s="36">
        <v>-3756</v>
      </c>
      <c r="AA41" s="36">
        <v>-2060</v>
      </c>
      <c r="AB41" s="36">
        <v>-3026</v>
      </c>
      <c r="AC41" s="36">
        <v>-3206</v>
      </c>
      <c r="AD41" s="36">
        <v>-3493</v>
      </c>
      <c r="AE41" s="36">
        <v>-2459</v>
      </c>
      <c r="AF41" s="36">
        <v>-4207</v>
      </c>
      <c r="AG41" s="36">
        <v>-10200</v>
      </c>
      <c r="AH41" s="36">
        <v>-7475</v>
      </c>
    </row>
    <row r="42" spans="1:34">
      <c r="A42" s="33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>
      <c r="A43" s="23" t="s">
        <v>24</v>
      </c>
      <c r="B43" s="34">
        <v>53091.188300000096</v>
      </c>
      <c r="C43" s="34">
        <v>22643.998</v>
      </c>
      <c r="D43" s="34">
        <v>42871</v>
      </c>
      <c r="E43" s="34">
        <v>7970</v>
      </c>
      <c r="F43" s="34">
        <v>85764</v>
      </c>
      <c r="G43" s="34">
        <v>44334.68</v>
      </c>
      <c r="H43" s="34">
        <v>77324.681370000006</v>
      </c>
      <c r="I43" s="34">
        <v>26956</v>
      </c>
      <c r="J43" s="34">
        <v>133037.405</v>
      </c>
      <c r="K43" s="34">
        <v>30937.349000000002</v>
      </c>
      <c r="L43" s="34">
        <v>76164.273200870623</v>
      </c>
      <c r="M43" s="34">
        <v>49110.568552833378</v>
      </c>
      <c r="N43" s="34">
        <v>175955.153480729</v>
      </c>
      <c r="O43" s="34">
        <v>36790</v>
      </c>
      <c r="P43" s="34">
        <v>45481</v>
      </c>
      <c r="Q43" s="34">
        <v>121971</v>
      </c>
      <c r="R43" s="34">
        <v>253403</v>
      </c>
      <c r="S43" s="34">
        <v>56832</v>
      </c>
      <c r="T43" s="34">
        <v>159861</v>
      </c>
      <c r="U43" s="34">
        <v>249030</v>
      </c>
      <c r="V43" s="34">
        <v>341935</v>
      </c>
      <c r="W43" s="34">
        <v>93590</v>
      </c>
      <c r="X43" s="34">
        <v>206205</v>
      </c>
      <c r="Y43" s="34">
        <v>146885</v>
      </c>
      <c r="Z43" s="34">
        <v>469702</v>
      </c>
      <c r="AA43" s="34">
        <v>108623</v>
      </c>
      <c r="AB43" s="34">
        <v>270930</v>
      </c>
      <c r="AC43" s="34">
        <v>397972</v>
      </c>
      <c r="AD43" s="34">
        <v>566834</v>
      </c>
      <c r="AE43" s="34">
        <v>165504</v>
      </c>
      <c r="AF43" s="34">
        <v>301500</v>
      </c>
      <c r="AG43" s="34">
        <v>414518</v>
      </c>
      <c r="AH43" s="34">
        <v>594724</v>
      </c>
    </row>
    <row r="44" spans="1:34">
      <c r="A44" s="23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>
      <c r="A45" s="23" t="s">
        <v>25</v>
      </c>
      <c r="B45" s="34">
        <v>-8494</v>
      </c>
      <c r="C45" s="34">
        <v>35</v>
      </c>
      <c r="D45" s="34">
        <v>-1059</v>
      </c>
      <c r="E45" s="34">
        <v>0</v>
      </c>
      <c r="F45" s="34">
        <v>-2679.5990000000002</v>
      </c>
      <c r="G45" s="34">
        <v>0</v>
      </c>
      <c r="H45" s="34">
        <v>-2908.3049999999998</v>
      </c>
      <c r="I45" s="34">
        <v>0</v>
      </c>
      <c r="J45" s="34">
        <v>-3860.0239999999999</v>
      </c>
      <c r="K45" s="34">
        <v>0</v>
      </c>
      <c r="L45" s="34">
        <v>-311.98834999999997</v>
      </c>
      <c r="M45" s="34">
        <v>-24.88888</v>
      </c>
      <c r="N45" s="34">
        <v>-6422.4272099999998</v>
      </c>
      <c r="O45" s="34">
        <v>0</v>
      </c>
      <c r="P45" s="34">
        <v>-1095</v>
      </c>
      <c r="Q45" s="34">
        <v>-4571</v>
      </c>
      <c r="R45" s="34">
        <v>-7393</v>
      </c>
      <c r="S45" s="34">
        <v>1502</v>
      </c>
      <c r="T45" s="34">
        <v>1101</v>
      </c>
      <c r="U45" s="34">
        <v>1101</v>
      </c>
      <c r="V45" s="34">
        <v>1133</v>
      </c>
      <c r="W45" s="34">
        <v>40</v>
      </c>
      <c r="X45" s="34">
        <v>448</v>
      </c>
      <c r="Y45" s="34">
        <v>0</v>
      </c>
      <c r="Z45" s="34">
        <v>571</v>
      </c>
      <c r="AA45" s="34">
        <v>669</v>
      </c>
      <c r="AB45" s="34">
        <v>185</v>
      </c>
      <c r="AC45" s="34">
        <v>-403</v>
      </c>
      <c r="AD45" s="34">
        <v>712</v>
      </c>
      <c r="AE45" s="34">
        <v>-1165</v>
      </c>
      <c r="AF45" s="34">
        <v>-3318</v>
      </c>
      <c r="AG45" s="34">
        <v>-3318</v>
      </c>
      <c r="AH45" s="34">
        <v>-3117</v>
      </c>
    </row>
    <row r="46" spans="1:34">
      <c r="A46" s="33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</row>
    <row r="47" spans="1:34">
      <c r="A47" s="23" t="s">
        <v>26</v>
      </c>
      <c r="B47" s="34">
        <v>44597.188300000096</v>
      </c>
      <c r="C47" s="34">
        <v>22678.998</v>
      </c>
      <c r="D47" s="34">
        <v>41812</v>
      </c>
      <c r="E47" s="34">
        <v>7970</v>
      </c>
      <c r="F47" s="34">
        <v>83084.285999999993</v>
      </c>
      <c r="G47" s="34">
        <v>44334.68</v>
      </c>
      <c r="H47" s="34">
        <v>74415.847999999998</v>
      </c>
      <c r="I47" s="34">
        <v>26955.84397999987</v>
      </c>
      <c r="J47" s="34">
        <v>129176.753</v>
      </c>
      <c r="K47" s="34">
        <v>30936.880000000001</v>
      </c>
      <c r="L47" s="34">
        <v>75852.284850870637</v>
      </c>
      <c r="M47" s="34">
        <v>49085.679672833357</v>
      </c>
      <c r="N47" s="34">
        <v>169532.77629072906</v>
      </c>
      <c r="O47" s="34">
        <v>36790</v>
      </c>
      <c r="P47" s="34">
        <v>44386</v>
      </c>
      <c r="Q47" s="34">
        <v>117400</v>
      </c>
      <c r="R47" s="34">
        <v>246010</v>
      </c>
      <c r="S47" s="34">
        <v>58334</v>
      </c>
      <c r="T47" s="34">
        <v>160962</v>
      </c>
      <c r="U47" s="34">
        <v>250131</v>
      </c>
      <c r="V47" s="34">
        <v>343068</v>
      </c>
      <c r="W47" s="34">
        <v>93630</v>
      </c>
      <c r="X47" s="34">
        <v>206653</v>
      </c>
      <c r="Y47" s="34">
        <v>146885</v>
      </c>
      <c r="Z47" s="34">
        <v>470273</v>
      </c>
      <c r="AA47" s="34">
        <v>109292</v>
      </c>
      <c r="AB47" s="34">
        <v>271115</v>
      </c>
      <c r="AC47" s="34">
        <v>397569</v>
      </c>
      <c r="AD47" s="34">
        <v>567546</v>
      </c>
      <c r="AE47" s="34">
        <v>164339</v>
      </c>
      <c r="AF47" s="34">
        <v>298182</v>
      </c>
      <c r="AG47" s="34">
        <v>411200</v>
      </c>
      <c r="AH47" s="34">
        <v>591607</v>
      </c>
    </row>
    <row r="48" spans="1:34">
      <c r="A48" s="23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</row>
    <row r="49" spans="1:34">
      <c r="A49" s="23" t="s">
        <v>27</v>
      </c>
      <c r="B49" s="34">
        <v>4587</v>
      </c>
      <c r="C49" s="34">
        <v>-8247</v>
      </c>
      <c r="D49" s="34">
        <v>-5959</v>
      </c>
      <c r="E49" s="34">
        <v>-5714</v>
      </c>
      <c r="F49" s="34">
        <v>-10799</v>
      </c>
      <c r="G49" s="34">
        <v>-16050</v>
      </c>
      <c r="H49" s="34">
        <v>-15888.80791</v>
      </c>
      <c r="I49" s="34">
        <v>-7977</v>
      </c>
      <c r="J49" s="34">
        <v>-26323.322</v>
      </c>
      <c r="K49" s="34">
        <v>-10075.795</v>
      </c>
      <c r="L49" s="34">
        <v>-15647.470809999999</v>
      </c>
      <c r="M49" s="34">
        <v>-13347.799940000001</v>
      </c>
      <c r="N49" s="34">
        <v>-32650.679490000002</v>
      </c>
      <c r="O49" s="34">
        <v>-14419</v>
      </c>
      <c r="P49" s="34">
        <v>-17456</v>
      </c>
      <c r="Q49" s="34">
        <v>-44229</v>
      </c>
      <c r="R49" s="34">
        <v>-79614</v>
      </c>
      <c r="S49" s="34">
        <v>-21792</v>
      </c>
      <c r="T49" s="34">
        <v>-60483</v>
      </c>
      <c r="U49" s="34">
        <v>-83046</v>
      </c>
      <c r="V49" s="34">
        <v>-117670</v>
      </c>
      <c r="W49" s="34">
        <v>-34485</v>
      </c>
      <c r="X49" s="34">
        <v>-80394</v>
      </c>
      <c r="Y49" s="34">
        <v>-59745</v>
      </c>
      <c r="Z49" s="34">
        <v>-161761</v>
      </c>
      <c r="AA49" s="34">
        <v>-47065</v>
      </c>
      <c r="AB49" s="34">
        <v>-95288</v>
      </c>
      <c r="AC49" s="34">
        <v>-141359</v>
      </c>
      <c r="AD49" s="34">
        <v>-190137</v>
      </c>
      <c r="AE49" s="34">
        <v>-62259</v>
      </c>
      <c r="AF49" s="34">
        <v>-96394</v>
      </c>
      <c r="AG49" s="34">
        <v>-133870</v>
      </c>
      <c r="AH49" s="34">
        <v>-190134</v>
      </c>
    </row>
    <row r="50" spans="1:34">
      <c r="A50" s="33" t="s">
        <v>28</v>
      </c>
      <c r="B50" s="36">
        <v>-2906</v>
      </c>
      <c r="C50" s="36">
        <v>-3297</v>
      </c>
      <c r="D50" s="36">
        <v>-4727</v>
      </c>
      <c r="E50" s="36">
        <v>-4727</v>
      </c>
      <c r="F50" s="36">
        <v>-10812</v>
      </c>
      <c r="G50" s="36">
        <v>-6414</v>
      </c>
      <c r="H50" s="36">
        <v>-6532.2202600000001</v>
      </c>
      <c r="I50" s="36">
        <v>-903</v>
      </c>
      <c r="J50" s="36">
        <v>-10813.922</v>
      </c>
      <c r="K50" s="36">
        <v>-3557.8130000000001</v>
      </c>
      <c r="L50" s="36">
        <v>-11308.32199</v>
      </c>
      <c r="M50" s="36">
        <v>-6263.3807799999995</v>
      </c>
      <c r="N50" s="36">
        <v>-16364.88075</v>
      </c>
      <c r="O50" s="36">
        <v>-30979</v>
      </c>
      <c r="P50" s="36">
        <v>-36889</v>
      </c>
      <c r="Q50" s="36">
        <v>-45987</v>
      </c>
      <c r="R50" s="36">
        <v>-62859</v>
      </c>
      <c r="S50" s="36">
        <v>-5938</v>
      </c>
      <c r="T50" s="36">
        <v>-28518</v>
      </c>
      <c r="U50" s="36">
        <v>-55235</v>
      </c>
      <c r="V50" s="36">
        <v>-64703</v>
      </c>
      <c r="W50" s="36">
        <v>-19266</v>
      </c>
      <c r="X50" s="36">
        <v>-48334</v>
      </c>
      <c r="Y50" s="36">
        <v>-50964</v>
      </c>
      <c r="Z50" s="36">
        <v>-133384</v>
      </c>
      <c r="AA50" s="36">
        <v>5319</v>
      </c>
      <c r="AB50" s="36">
        <v>-22017</v>
      </c>
      <c r="AC50" s="36">
        <v>-60182</v>
      </c>
      <c r="AD50" s="36">
        <v>-82012</v>
      </c>
      <c r="AE50" s="36">
        <v>-49900</v>
      </c>
      <c r="AF50" s="36">
        <v>-100904</v>
      </c>
      <c r="AG50" s="36">
        <v>-105228</v>
      </c>
      <c r="AH50" s="36">
        <v>-235073</v>
      </c>
    </row>
    <row r="51" spans="1:34">
      <c r="A51" s="33" t="s">
        <v>29</v>
      </c>
      <c r="B51" s="36">
        <v>-2629</v>
      </c>
      <c r="C51" s="36">
        <v>-2622</v>
      </c>
      <c r="D51" s="36">
        <v>-3304</v>
      </c>
      <c r="E51" s="36">
        <v>-4138</v>
      </c>
      <c r="F51" s="36">
        <v>-7007</v>
      </c>
      <c r="G51" s="36">
        <v>-5219</v>
      </c>
      <c r="H51" s="36">
        <v>-4048.2499099999995</v>
      </c>
      <c r="I51" s="36">
        <v>-795</v>
      </c>
      <c r="J51" s="36">
        <v>-6032.99</v>
      </c>
      <c r="K51" s="36">
        <v>-2468.7109999999998</v>
      </c>
      <c r="L51" s="36">
        <v>-6407.4912400000003</v>
      </c>
      <c r="M51" s="36">
        <v>-5111.9651900000008</v>
      </c>
      <c r="N51" s="36">
        <v>-12559.574570000001</v>
      </c>
      <c r="O51" s="36">
        <v>-21615</v>
      </c>
      <c r="P51" s="36">
        <v>-23461</v>
      </c>
      <c r="Q51" s="36">
        <v>-30666</v>
      </c>
      <c r="R51" s="36">
        <v>-43122</v>
      </c>
      <c r="S51" s="36">
        <v>-3695</v>
      </c>
      <c r="T51" s="36">
        <v>-20187</v>
      </c>
      <c r="U51" s="36">
        <v>-42872</v>
      </c>
      <c r="V51" s="36">
        <v>-52598</v>
      </c>
      <c r="W51" s="36">
        <v>-11605</v>
      </c>
      <c r="X51" s="36">
        <v>-33762</v>
      </c>
      <c r="Y51" s="36">
        <v>-38796</v>
      </c>
      <c r="Z51" s="36">
        <v>-101071</v>
      </c>
      <c r="AA51" s="36">
        <v>6651</v>
      </c>
      <c r="AB51" s="36">
        <v>-15871</v>
      </c>
      <c r="AC51" s="36">
        <v>-44811</v>
      </c>
      <c r="AD51" s="36">
        <v>-62032</v>
      </c>
      <c r="AE51" s="36">
        <v>-38170</v>
      </c>
      <c r="AF51" s="36">
        <v>-76813</v>
      </c>
      <c r="AG51" s="36">
        <v>-78559</v>
      </c>
      <c r="AH51" s="36">
        <v>-180527</v>
      </c>
    </row>
    <row r="52" spans="1:34">
      <c r="A52" s="33" t="s">
        <v>30</v>
      </c>
      <c r="B52" s="36">
        <v>10122</v>
      </c>
      <c r="C52" s="36">
        <v>-2328</v>
      </c>
      <c r="D52" s="36">
        <v>2072</v>
      </c>
      <c r="E52" s="36">
        <v>3151</v>
      </c>
      <c r="F52" s="36">
        <v>7020</v>
      </c>
      <c r="G52" s="36">
        <v>-4417</v>
      </c>
      <c r="H52" s="36">
        <v>-5309.3377399999999</v>
      </c>
      <c r="I52" s="36">
        <v>-6279</v>
      </c>
      <c r="J52" s="36">
        <v>-9476.41</v>
      </c>
      <c r="K52" s="36">
        <v>-4049.2710000000002</v>
      </c>
      <c r="L52" s="36">
        <v>2068.3424199999999</v>
      </c>
      <c r="M52" s="36">
        <v>-1973.45397</v>
      </c>
      <c r="N52" s="36">
        <v>-3726.22417</v>
      </c>
      <c r="O52" s="36">
        <v>38175</v>
      </c>
      <c r="P52" s="36">
        <v>42894</v>
      </c>
      <c r="Q52" s="36">
        <v>32424</v>
      </c>
      <c r="R52" s="36">
        <v>26367</v>
      </c>
      <c r="S52" s="36">
        <v>-12159</v>
      </c>
      <c r="T52" s="36">
        <v>-11778</v>
      </c>
      <c r="U52" s="36">
        <v>15061</v>
      </c>
      <c r="V52" s="36">
        <v>-369</v>
      </c>
      <c r="W52" s="36">
        <v>-3614</v>
      </c>
      <c r="X52" s="36">
        <v>1702</v>
      </c>
      <c r="Y52" s="36">
        <v>30015</v>
      </c>
      <c r="Z52" s="36">
        <v>72694</v>
      </c>
      <c r="AA52" s="36">
        <v>-59035</v>
      </c>
      <c r="AB52" s="36">
        <v>-57400</v>
      </c>
      <c r="AC52" s="36">
        <v>-36366</v>
      </c>
      <c r="AD52" s="36">
        <v>-46093</v>
      </c>
      <c r="AE52" s="36">
        <v>25811</v>
      </c>
      <c r="AF52" s="36">
        <v>81323</v>
      </c>
      <c r="AG52" s="36">
        <v>49917</v>
      </c>
      <c r="AH52" s="36">
        <v>225466</v>
      </c>
    </row>
    <row r="53" spans="1:34">
      <c r="A53" s="33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</row>
    <row r="54" spans="1:34">
      <c r="A54" s="23" t="s">
        <v>31</v>
      </c>
      <c r="B54" s="34">
        <v>-16815</v>
      </c>
      <c r="C54" s="34">
        <v>-5325</v>
      </c>
      <c r="D54" s="34">
        <v>-12719</v>
      </c>
      <c r="E54" s="34">
        <v>-6707</v>
      </c>
      <c r="F54" s="34">
        <v>-28930.152999999998</v>
      </c>
      <c r="G54" s="34">
        <v>-8610.7330000000002</v>
      </c>
      <c r="H54" s="34">
        <v>-19684.933000000001</v>
      </c>
      <c r="I54" s="34">
        <v>-9981</v>
      </c>
      <c r="J54" s="34">
        <v>-39194.451000000001</v>
      </c>
      <c r="K54" s="34">
        <v>-6279.8689999999997</v>
      </c>
      <c r="L54" s="34">
        <v>-22069.864630000004</v>
      </c>
      <c r="M54" s="34">
        <v>-14722.066999999999</v>
      </c>
      <c r="N54" s="34">
        <v>-48360.550360000001</v>
      </c>
      <c r="O54" s="34">
        <v>-11797</v>
      </c>
      <c r="P54" s="34">
        <v>-12500</v>
      </c>
      <c r="Q54" s="34">
        <v>-30419</v>
      </c>
      <c r="R54" s="34">
        <v>-49824</v>
      </c>
      <c r="S54" s="34">
        <v>-20991</v>
      </c>
      <c r="T54" s="34">
        <v>-36940</v>
      </c>
      <c r="U54" s="34">
        <v>-60618</v>
      </c>
      <c r="V54" s="34">
        <v>-77999</v>
      </c>
      <c r="W54" s="34">
        <v>-21347</v>
      </c>
      <c r="X54" s="34">
        <v>-39000</v>
      </c>
      <c r="Y54" s="34">
        <v>-21588</v>
      </c>
      <c r="Z54" s="34">
        <v>-87880</v>
      </c>
      <c r="AA54" s="34">
        <v>-26173</v>
      </c>
      <c r="AB54" s="34">
        <v>-46173</v>
      </c>
      <c r="AC54" s="34">
        <v>-72346</v>
      </c>
      <c r="AD54" s="34">
        <v>-103088</v>
      </c>
      <c r="AE54" s="34">
        <v>-30944</v>
      </c>
      <c r="AF54" s="34">
        <v>-61640</v>
      </c>
      <c r="AG54" s="34">
        <v>-94842</v>
      </c>
      <c r="AH54" s="34">
        <v>-128739</v>
      </c>
    </row>
    <row r="55" spans="1:34">
      <c r="A55" s="23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</row>
    <row r="56" spans="1:34">
      <c r="A56" s="23" t="s">
        <v>32</v>
      </c>
      <c r="B56" s="34">
        <v>32369.188300000096</v>
      </c>
      <c r="C56" s="34">
        <v>9106.9979999999996</v>
      </c>
      <c r="D56" s="34">
        <v>23134</v>
      </c>
      <c r="E56" s="34">
        <v>-4451</v>
      </c>
      <c r="F56" s="34">
        <v>43355.132999999994</v>
      </c>
      <c r="G56" s="34">
        <v>19673.947</v>
      </c>
      <c r="H56" s="34">
        <v>38842.10708999999</v>
      </c>
      <c r="I56" s="34">
        <v>8997.8439799998705</v>
      </c>
      <c r="J56" s="34">
        <v>63659.979999999996</v>
      </c>
      <c r="K56" s="34">
        <v>14581.216</v>
      </c>
      <c r="L56" s="34">
        <v>38134.949410870635</v>
      </c>
      <c r="M56" s="34">
        <v>21015.812732833361</v>
      </c>
      <c r="N56" s="34">
        <v>88521</v>
      </c>
      <c r="O56" s="34">
        <v>10574</v>
      </c>
      <c r="P56" s="34">
        <v>14430</v>
      </c>
      <c r="Q56" s="34">
        <v>42752</v>
      </c>
      <c r="R56" s="34">
        <v>116572</v>
      </c>
      <c r="S56" s="34">
        <v>15551</v>
      </c>
      <c r="T56" s="34">
        <v>63539</v>
      </c>
      <c r="U56" s="34">
        <v>106467</v>
      </c>
      <c r="V56" s="34">
        <v>147399</v>
      </c>
      <c r="W56" s="34">
        <v>37798</v>
      </c>
      <c r="X56" s="34">
        <v>87259</v>
      </c>
      <c r="Y56" s="34">
        <v>65552</v>
      </c>
      <c r="Z56" s="34">
        <v>220632</v>
      </c>
      <c r="AA56" s="34">
        <v>36054</v>
      </c>
      <c r="AB56" s="34">
        <v>129654</v>
      </c>
      <c r="AC56" s="34">
        <v>183864</v>
      </c>
      <c r="AD56" s="34">
        <v>274321</v>
      </c>
      <c r="AE56" s="34">
        <v>71136</v>
      </c>
      <c r="AF56" s="34">
        <v>140148</v>
      </c>
      <c r="AG56" s="34">
        <v>182488</v>
      </c>
      <c r="AH56" s="34">
        <v>272734</v>
      </c>
    </row>
    <row r="57" spans="1:34">
      <c r="A57" s="33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</row>
    <row r="58" spans="1:34">
      <c r="A58" s="23" t="s">
        <v>33</v>
      </c>
      <c r="B58" s="37">
        <v>0.17221457919211533</v>
      </c>
      <c r="C58" s="37">
        <v>4.8280547332197783E-2</v>
      </c>
      <c r="D58" s="37">
        <v>0.11235315727913155</v>
      </c>
      <c r="E58" s="37">
        <v>-2.1616836822400558E-2</v>
      </c>
      <c r="F58" s="37">
        <v>0.21055961255324049</v>
      </c>
      <c r="G58" s="37">
        <v>9.5548978196260834E-2</v>
      </c>
      <c r="H58" s="37">
        <v>0.18864153916035442</v>
      </c>
      <c r="I58" s="37">
        <v>4.3699151891502218E-2</v>
      </c>
      <c r="J58" s="37">
        <v>0.30917263531280198</v>
      </c>
      <c r="K58" s="37">
        <v>7.0815494707745716E-2</v>
      </c>
      <c r="L58" s="37">
        <v>0.18520713966418575</v>
      </c>
      <c r="M58" s="37">
        <v>0.10206591654365012</v>
      </c>
      <c r="N58" s="37">
        <v>0.4299132806910177</v>
      </c>
      <c r="O58" s="37">
        <v>5.1353950249396423E-2</v>
      </c>
      <c r="P58" s="37">
        <v>7.0081095337506186E-2</v>
      </c>
      <c r="Q58" s="37">
        <v>0.20763042188974806</v>
      </c>
      <c r="R58" s="37">
        <v>0.5661464619323473</v>
      </c>
      <c r="S58" s="37">
        <v>7.5525371697405322E-2</v>
      </c>
      <c r="T58" s="37">
        <v>0.3085850808489124</v>
      </c>
      <c r="U58" s="37">
        <v>0.51707026869703887</v>
      </c>
      <c r="V58" s="37">
        <v>0.71586163351719156</v>
      </c>
      <c r="W58" s="37">
        <v>0.18358041606082701</v>
      </c>
      <c r="X58" s="37">
        <v>0.42378422023946311</v>
      </c>
      <c r="Y58" s="37">
        <v>0.31836146649786595</v>
      </c>
      <c r="Z58" s="37">
        <v>1.0715268348236082</v>
      </c>
      <c r="AA58" s="37">
        <v>0.17510074922373167</v>
      </c>
      <c r="AB58" s="37">
        <v>0.62968082708863671</v>
      </c>
      <c r="AC58" s="37">
        <v>0.89295359889396397</v>
      </c>
      <c r="AD58" s="37">
        <v>1.33</v>
      </c>
      <c r="AE58" s="37">
        <v>0.35</v>
      </c>
      <c r="AF58" s="37">
        <v>0.68064624735695201</v>
      </c>
      <c r="AG58" s="37">
        <v>0.88627573984413233</v>
      </c>
      <c r="AH58" s="37">
        <v>1.3245666982522115</v>
      </c>
    </row>
    <row r="60" spans="1:34">
      <c r="AC60" s="43"/>
      <c r="AD60" s="43"/>
      <c r="AE60" s="43"/>
      <c r="AF60" s="43"/>
      <c r="AG60" s="43"/>
      <c r="AH60" s="43"/>
    </row>
  </sheetData>
  <phoneticPr fontId="6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01C7-B413-4A83-9E08-961B99DDAEEC}">
  <sheetPr codeName="Sheet3">
    <tabColor rgb="FF003B77"/>
  </sheetPr>
  <dimension ref="A9:AM44"/>
  <sheetViews>
    <sheetView showGridLines="0" workbookViewId="0">
      <pane xSplit="1" ySplit="9" topLeftCell="T10" activePane="bottomRight" state="frozen"/>
      <selection activeCell="B27" sqref="B27"/>
      <selection pane="topRight" activeCell="B27" sqref="B27"/>
      <selection pane="bottomLeft" activeCell="B27" sqref="B27"/>
      <selection pane="bottomRight" activeCell="AL9" sqref="AL9"/>
    </sheetView>
  </sheetViews>
  <sheetFormatPr defaultColWidth="8.7109375" defaultRowHeight="15"/>
  <cols>
    <col min="1" max="1" width="57.5703125" customWidth="1"/>
    <col min="8" max="38" width="8.7109375" style="87"/>
  </cols>
  <sheetData>
    <row r="9" spans="1:39">
      <c r="A9" s="5" t="s">
        <v>0</v>
      </c>
      <c r="B9" s="4">
        <v>42705</v>
      </c>
      <c r="C9" s="4">
        <v>42795</v>
      </c>
      <c r="D9" s="4">
        <v>42887</v>
      </c>
      <c r="E9" s="4">
        <v>42979</v>
      </c>
      <c r="F9" s="4">
        <v>43070</v>
      </c>
      <c r="G9" s="4">
        <v>43160</v>
      </c>
      <c r="H9" s="39">
        <v>43252</v>
      </c>
      <c r="I9" s="39" t="s">
        <v>172</v>
      </c>
      <c r="J9" s="39">
        <v>43435</v>
      </c>
      <c r="K9" s="39">
        <v>43525</v>
      </c>
      <c r="L9" s="39">
        <v>43617</v>
      </c>
      <c r="M9" s="39">
        <v>43709</v>
      </c>
      <c r="N9" s="39">
        <v>43800</v>
      </c>
      <c r="O9" s="39">
        <v>43891</v>
      </c>
      <c r="P9" s="39">
        <v>43983</v>
      </c>
      <c r="Q9" s="39">
        <v>44075</v>
      </c>
      <c r="R9" s="39">
        <v>44166</v>
      </c>
      <c r="S9" s="39">
        <v>44256</v>
      </c>
      <c r="T9" s="39">
        <v>44348</v>
      </c>
      <c r="U9" s="39">
        <v>44440</v>
      </c>
      <c r="V9" s="39">
        <v>44531</v>
      </c>
      <c r="W9" s="39">
        <v>44621</v>
      </c>
      <c r="X9" s="39">
        <v>44713</v>
      </c>
      <c r="Y9" s="39">
        <v>44805</v>
      </c>
      <c r="Z9" s="39">
        <v>44896</v>
      </c>
      <c r="AA9" s="39">
        <v>44986</v>
      </c>
      <c r="AB9" s="39">
        <v>45078</v>
      </c>
      <c r="AC9" s="39">
        <v>45170</v>
      </c>
      <c r="AD9" s="39">
        <v>45261</v>
      </c>
      <c r="AE9" s="39">
        <v>45352</v>
      </c>
      <c r="AF9" s="39">
        <v>45444</v>
      </c>
      <c r="AG9" s="39">
        <v>45536</v>
      </c>
      <c r="AH9" s="39">
        <v>45627</v>
      </c>
      <c r="AI9" s="39">
        <v>45717</v>
      </c>
      <c r="AJ9" s="39">
        <v>45809</v>
      </c>
      <c r="AK9" s="39">
        <v>45901</v>
      </c>
      <c r="AL9" s="39">
        <v>45992</v>
      </c>
      <c r="AM9" s="39">
        <v>46082</v>
      </c>
    </row>
    <row r="10" spans="1:39">
      <c r="A10" t="s">
        <v>264</v>
      </c>
      <c r="B10" s="1">
        <v>4004</v>
      </c>
      <c r="C10" s="1">
        <v>4533</v>
      </c>
      <c r="D10" s="1">
        <v>5141</v>
      </c>
      <c r="E10" s="1">
        <v>5003</v>
      </c>
      <c r="F10" s="1">
        <v>4976</v>
      </c>
      <c r="G10" s="1">
        <v>4978</v>
      </c>
      <c r="H10" s="88">
        <v>5632</v>
      </c>
      <c r="I10" s="88">
        <v>5554</v>
      </c>
      <c r="J10" s="88">
        <v>6298</v>
      </c>
      <c r="K10" s="88">
        <v>6076</v>
      </c>
      <c r="L10" s="88">
        <v>6927</v>
      </c>
      <c r="M10" s="88">
        <v>7450</v>
      </c>
      <c r="N10" s="88">
        <v>8658</v>
      </c>
      <c r="O10" s="88">
        <v>8616</v>
      </c>
      <c r="P10" s="88">
        <v>9159</v>
      </c>
      <c r="Q10" s="88">
        <v>10963</v>
      </c>
      <c r="R10" s="88">
        <v>12215</v>
      </c>
      <c r="S10" s="88">
        <v>11729</v>
      </c>
      <c r="T10" s="88">
        <v>13218</v>
      </c>
      <c r="U10" s="88">
        <v>12054.72697466</v>
      </c>
      <c r="V10" s="88">
        <v>14184.141564560001</v>
      </c>
      <c r="W10" s="88">
        <v>14009.82984853</v>
      </c>
      <c r="X10" s="88">
        <v>17354.679580299999</v>
      </c>
      <c r="Y10" s="88">
        <v>19386.56586422</v>
      </c>
      <c r="Z10" s="88">
        <v>20738.004033310001</v>
      </c>
      <c r="AA10" s="88">
        <v>20665</v>
      </c>
      <c r="AB10" s="88">
        <v>23606</v>
      </c>
      <c r="AC10" s="88">
        <v>24037.20924453</v>
      </c>
      <c r="AD10" s="88">
        <v>27328</v>
      </c>
      <c r="AE10" s="88">
        <v>26711.952208570001</v>
      </c>
      <c r="AF10" s="88">
        <v>30259.582647010004</v>
      </c>
      <c r="AG10" s="88">
        <v>32557.476948700001</v>
      </c>
      <c r="AH10" s="88">
        <v>34005.613880950004</v>
      </c>
      <c r="AI10" s="88">
        <v>29687.773687459998</v>
      </c>
      <c r="AJ10" s="88">
        <v>29369.363859169996</v>
      </c>
      <c r="AK10" s="88">
        <v>27654.16970052</v>
      </c>
      <c r="AL10" s="88">
        <v>32073</v>
      </c>
      <c r="AM10" s="88">
        <v>32795.952984789998</v>
      </c>
    </row>
    <row r="11" spans="1:39" s="87" customFormat="1">
      <c r="A11" s="83" t="s">
        <v>135</v>
      </c>
      <c r="B11" s="84">
        <v>557</v>
      </c>
      <c r="C11" s="84">
        <v>556</v>
      </c>
      <c r="D11" s="84">
        <v>550</v>
      </c>
      <c r="E11" s="84">
        <v>553</v>
      </c>
      <c r="F11" s="84">
        <v>560</v>
      </c>
      <c r="G11" s="84">
        <v>579</v>
      </c>
      <c r="H11" s="84">
        <v>575</v>
      </c>
      <c r="I11" s="84">
        <v>585</v>
      </c>
      <c r="J11" s="84">
        <v>577</v>
      </c>
      <c r="K11" s="84">
        <v>798</v>
      </c>
      <c r="L11" s="84">
        <v>803</v>
      </c>
      <c r="M11" s="84">
        <v>823</v>
      </c>
      <c r="N11" s="84">
        <v>836.99823315000003</v>
      </c>
      <c r="O11" s="84">
        <v>840</v>
      </c>
      <c r="P11" s="84">
        <v>856</v>
      </c>
      <c r="Q11" s="84">
        <v>888</v>
      </c>
      <c r="R11" s="84">
        <v>936</v>
      </c>
      <c r="S11" s="84">
        <v>926</v>
      </c>
      <c r="T11" s="85">
        <v>980</v>
      </c>
      <c r="U11" s="85">
        <v>985</v>
      </c>
      <c r="V11" s="86">
        <v>1013</v>
      </c>
      <c r="W11" s="86">
        <v>1049</v>
      </c>
      <c r="X11" s="86">
        <v>1095</v>
      </c>
      <c r="Y11" s="86">
        <v>1167</v>
      </c>
      <c r="Z11" s="86">
        <v>1185</v>
      </c>
      <c r="AA11" s="86">
        <v>1213</v>
      </c>
      <c r="AB11" s="86">
        <v>1280</v>
      </c>
      <c r="AC11" s="86">
        <v>1328.0822002100001</v>
      </c>
      <c r="AD11" s="86">
        <v>1379</v>
      </c>
      <c r="AE11" s="86">
        <v>1447</v>
      </c>
      <c r="AF11" s="86">
        <v>1482</v>
      </c>
      <c r="AG11" s="86">
        <v>1512</v>
      </c>
      <c r="AH11" s="86">
        <v>1557</v>
      </c>
      <c r="AI11" s="86">
        <v>1640</v>
      </c>
      <c r="AJ11" s="86">
        <v>1670</v>
      </c>
      <c r="AK11" s="86">
        <v>1775.6519954</v>
      </c>
      <c r="AL11" s="86">
        <v>1817</v>
      </c>
      <c r="AM11" s="86">
        <v>1817</v>
      </c>
    </row>
    <row r="12" spans="1:39">
      <c r="A12" t="s">
        <v>261</v>
      </c>
      <c r="B12" s="1">
        <v>573.6</v>
      </c>
      <c r="C12" s="1">
        <v>577</v>
      </c>
      <c r="D12" s="1">
        <v>571.80799999999999</v>
      </c>
      <c r="E12" s="1">
        <v>571</v>
      </c>
      <c r="F12" s="1">
        <v>574.91399999999999</v>
      </c>
      <c r="G12" s="1">
        <v>596</v>
      </c>
      <c r="H12" s="88">
        <v>594.65599999999995</v>
      </c>
      <c r="I12" s="88">
        <v>605</v>
      </c>
      <c r="J12" s="88">
        <v>601</v>
      </c>
      <c r="K12" s="88">
        <v>616</v>
      </c>
      <c r="L12" s="88">
        <v>620</v>
      </c>
      <c r="M12" s="88">
        <v>642</v>
      </c>
      <c r="N12" s="88">
        <v>653</v>
      </c>
      <c r="O12" s="88">
        <v>673.59299999999996</v>
      </c>
      <c r="P12" s="88">
        <v>680</v>
      </c>
      <c r="Q12" s="88">
        <v>715.10886347000007</v>
      </c>
      <c r="R12" s="88">
        <v>764</v>
      </c>
      <c r="S12" s="88">
        <v>755</v>
      </c>
      <c r="T12" s="88">
        <v>807.63525975999994</v>
      </c>
      <c r="U12" s="88">
        <v>815.60087520999991</v>
      </c>
      <c r="V12" s="88">
        <v>840.80841811000005</v>
      </c>
      <c r="W12" s="88">
        <v>879.43637303999992</v>
      </c>
      <c r="X12" s="88">
        <v>920.04944561143748</v>
      </c>
      <c r="Y12" s="88">
        <v>998.30195595999999</v>
      </c>
      <c r="Z12" s="88">
        <v>1010.105062</v>
      </c>
      <c r="AA12" s="88">
        <v>1046</v>
      </c>
      <c r="AB12" s="88">
        <v>1107</v>
      </c>
      <c r="AC12" s="88">
        <v>1163.85486842</v>
      </c>
      <c r="AD12" s="88">
        <v>1210</v>
      </c>
      <c r="AE12" s="88">
        <v>1286.9478226799997</v>
      </c>
      <c r="AF12" s="88">
        <v>1317.2712919800001</v>
      </c>
      <c r="AG12" s="88">
        <v>1354.1485758199999</v>
      </c>
      <c r="AH12" s="88">
        <v>1394.0367938499999</v>
      </c>
      <c r="AI12" s="88">
        <v>1472.5365747899989</v>
      </c>
      <c r="AJ12" s="88">
        <v>1495.6755132099991</v>
      </c>
      <c r="AK12" s="88">
        <v>1609.3015128200007</v>
      </c>
      <c r="AL12" s="88">
        <v>1643</v>
      </c>
      <c r="AM12" s="88">
        <v>1749.248372</v>
      </c>
    </row>
    <row r="13" spans="1:39">
      <c r="A13" s="7" t="s">
        <v>262</v>
      </c>
      <c r="B13" s="41">
        <v>32.368624769999997</v>
      </c>
      <c r="C13" s="41">
        <v>9.1</v>
      </c>
      <c r="D13" s="41">
        <v>23.134210320000001</v>
      </c>
      <c r="E13" s="41">
        <v>18.683</v>
      </c>
      <c r="F13" s="41">
        <v>43.355266440000001</v>
      </c>
      <c r="G13" s="41">
        <v>19.670000000000002</v>
      </c>
      <c r="H13" s="89">
        <v>38.842107509999991</v>
      </c>
      <c r="I13" s="89">
        <v>48</v>
      </c>
      <c r="J13" s="89">
        <v>63.7</v>
      </c>
      <c r="K13" s="89">
        <v>14.58</v>
      </c>
      <c r="L13" s="89">
        <v>38.1</v>
      </c>
      <c r="M13" s="89">
        <v>59</v>
      </c>
      <c r="N13" s="89">
        <v>88.521000000000001</v>
      </c>
      <c r="O13" s="89">
        <v>10.574</v>
      </c>
      <c r="P13" s="89">
        <v>14.42997856</v>
      </c>
      <c r="Q13" s="89">
        <v>42.752161430000001</v>
      </c>
      <c r="R13" s="89">
        <v>116.62717382999999</v>
      </c>
      <c r="S13" s="89">
        <v>15.55149003</v>
      </c>
      <c r="T13" s="89">
        <v>63.539519749999997</v>
      </c>
      <c r="U13" s="89">
        <v>106.46687317999999</v>
      </c>
      <c r="V13" s="89">
        <v>147</v>
      </c>
      <c r="W13" s="89">
        <v>37.800472060000004</v>
      </c>
      <c r="X13" s="89">
        <v>87.259551371437425</v>
      </c>
      <c r="Y13" s="89">
        <v>65.551568000000003</v>
      </c>
      <c r="Z13" s="89">
        <v>221</v>
      </c>
      <c r="AA13" s="89">
        <v>36.054292570000001</v>
      </c>
      <c r="AB13" s="89">
        <v>129</v>
      </c>
      <c r="AC13" s="89">
        <v>183.863</v>
      </c>
      <c r="AD13" s="89">
        <v>274</v>
      </c>
      <c r="AE13" s="89">
        <v>71.134460369999999</v>
      </c>
      <c r="AF13" s="89">
        <v>140.14801775999999</v>
      </c>
      <c r="AG13" s="89">
        <v>182.48761371999998</v>
      </c>
      <c r="AH13" s="89">
        <v>272.73378732999998</v>
      </c>
      <c r="AI13" s="89">
        <v>81.221388549999233</v>
      </c>
      <c r="AJ13" s="89">
        <v>183.67256092000008</v>
      </c>
      <c r="AK13" s="89">
        <v>326.38869879000094</v>
      </c>
      <c r="AL13" s="89">
        <v>397</v>
      </c>
      <c r="AM13" s="89">
        <v>122.85661565999985</v>
      </c>
    </row>
    <row r="14" spans="1:39">
      <c r="A14" t="s">
        <v>1</v>
      </c>
      <c r="B14" s="6">
        <v>27.8</v>
      </c>
      <c r="C14" s="6">
        <v>17.353998000000001</v>
      </c>
      <c r="D14" s="6">
        <v>29.09</v>
      </c>
      <c r="E14" s="6">
        <v>30.356000000000002</v>
      </c>
      <c r="F14" s="6">
        <v>54.154000000000003</v>
      </c>
      <c r="G14" s="6">
        <v>35.700000000000003</v>
      </c>
      <c r="H14" s="90">
        <v>54.731000000000002</v>
      </c>
      <c r="I14" s="90">
        <v>72</v>
      </c>
      <c r="J14" s="90">
        <v>89.983000000000004</v>
      </c>
      <c r="K14" s="90">
        <v>24.657010999999997</v>
      </c>
      <c r="L14" s="90">
        <v>53.8</v>
      </c>
      <c r="M14" s="90">
        <v>88</v>
      </c>
      <c r="N14" s="90">
        <v>121.2</v>
      </c>
      <c r="O14" s="90">
        <v>24.992999999999999</v>
      </c>
      <c r="P14" s="90">
        <v>31.885999999999999</v>
      </c>
      <c r="Q14" s="90">
        <v>86.980999999999995</v>
      </c>
      <c r="R14" s="90">
        <v>196.18600000000001</v>
      </c>
      <c r="S14" s="90">
        <v>37.343000000000004</v>
      </c>
      <c r="T14" s="90">
        <v>124.02200000000001</v>
      </c>
      <c r="U14" s="90">
        <v>189.56700000000001</v>
      </c>
      <c r="V14" s="90">
        <v>265.06900000000002</v>
      </c>
      <c r="W14" s="90">
        <v>72.284999999999997</v>
      </c>
      <c r="X14" s="90">
        <v>167.65299999999999</v>
      </c>
      <c r="Y14" s="90">
        <v>292.85399999999998</v>
      </c>
      <c r="Z14" s="90">
        <v>382</v>
      </c>
      <c r="AA14" s="90">
        <v>83.117999999999995</v>
      </c>
      <c r="AB14" s="90">
        <v>225</v>
      </c>
      <c r="AC14" s="90">
        <v>325</v>
      </c>
      <c r="AD14" s="90">
        <v>464</v>
      </c>
      <c r="AE14" s="91">
        <v>133.393</v>
      </c>
      <c r="AF14" s="91">
        <v>237.72499999999999</v>
      </c>
      <c r="AG14" s="91">
        <v>316.44499999999999</v>
      </c>
      <c r="AH14" s="91">
        <v>462.86799999999999</v>
      </c>
      <c r="AI14" s="91">
        <v>152.11500000000001</v>
      </c>
      <c r="AJ14" s="91">
        <v>267.72199999999998</v>
      </c>
      <c r="AK14" s="91">
        <v>495.58800000000002</v>
      </c>
      <c r="AL14" s="91">
        <v>609</v>
      </c>
      <c r="AM14" s="91">
        <v>194.846</v>
      </c>
    </row>
    <row r="15" spans="1:39">
      <c r="A15" s="38" t="s">
        <v>142</v>
      </c>
      <c r="B15" s="40">
        <v>33.553527989999999</v>
      </c>
      <c r="C15" s="40">
        <v>9.4087829599999999</v>
      </c>
      <c r="D15" s="40">
        <v>23.907864930000002</v>
      </c>
      <c r="E15" s="40">
        <v>20</v>
      </c>
      <c r="F15" s="40">
        <v>44.95311821</v>
      </c>
      <c r="G15" s="40">
        <v>21.128037720000002</v>
      </c>
      <c r="H15" s="84">
        <v>38.705720269999993</v>
      </c>
      <c r="I15" s="84">
        <v>49</v>
      </c>
      <c r="J15" s="84">
        <v>65.104297020000004</v>
      </c>
      <c r="K15" s="84">
        <v>14.579823380000001</v>
      </c>
      <c r="L15" s="84">
        <v>38.109191970000005</v>
      </c>
      <c r="M15" s="84">
        <v>59</v>
      </c>
      <c r="N15" s="84">
        <v>89.122313329999997</v>
      </c>
      <c r="O15" s="84">
        <v>20.407908859999999</v>
      </c>
      <c r="P15" s="84">
        <v>27.290685670000002</v>
      </c>
      <c r="Q15" s="84">
        <v>61.927179600000002</v>
      </c>
      <c r="R15" s="84">
        <v>142.99194781</v>
      </c>
      <c r="S15" s="84">
        <v>-9.67176993</v>
      </c>
      <c r="T15" s="84">
        <v>43.3095809</v>
      </c>
      <c r="U15" s="84">
        <v>77.135205810000002</v>
      </c>
      <c r="V15" s="84">
        <v>117</v>
      </c>
      <c r="W15" s="84">
        <v>39</v>
      </c>
      <c r="X15" s="84">
        <v>74</v>
      </c>
      <c r="Y15" s="84">
        <v>78</v>
      </c>
      <c r="Z15" s="84">
        <v>225.35</v>
      </c>
      <c r="AA15" s="84">
        <v>38</v>
      </c>
      <c r="AB15" s="84">
        <v>135</v>
      </c>
      <c r="AC15" s="84">
        <v>191.857200759645</v>
      </c>
      <c r="AD15" s="84">
        <v>277</v>
      </c>
      <c r="AE15" s="84">
        <v>77</v>
      </c>
      <c r="AF15" s="84">
        <v>150</v>
      </c>
      <c r="AG15" s="84">
        <v>187</v>
      </c>
      <c r="AH15" s="84">
        <v>267.02199999999999</v>
      </c>
      <c r="AI15" s="84">
        <v>96</v>
      </c>
      <c r="AJ15" s="84">
        <v>161.119</v>
      </c>
      <c r="AK15" s="84">
        <v>297.76100000000002</v>
      </c>
      <c r="AL15" s="84">
        <v>401</v>
      </c>
      <c r="AM15" s="84">
        <v>293</v>
      </c>
    </row>
    <row r="16" spans="1:39">
      <c r="A16" t="s">
        <v>3</v>
      </c>
      <c r="B16" s="62">
        <v>2171</v>
      </c>
      <c r="C16" s="62">
        <v>2395</v>
      </c>
      <c r="D16" s="62">
        <v>3175</v>
      </c>
      <c r="E16" s="62">
        <v>3422</v>
      </c>
      <c r="F16" s="62">
        <v>3668</v>
      </c>
      <c r="G16" s="62">
        <v>3789</v>
      </c>
      <c r="H16" s="92">
        <v>4157</v>
      </c>
      <c r="I16" s="92">
        <v>4067</v>
      </c>
      <c r="J16" s="92">
        <v>4408</v>
      </c>
      <c r="K16" s="92">
        <v>4597</v>
      </c>
      <c r="L16" s="92">
        <v>5487</v>
      </c>
      <c r="M16" s="92">
        <v>5590</v>
      </c>
      <c r="N16" s="92">
        <v>6061</v>
      </c>
      <c r="O16" s="92">
        <v>6745</v>
      </c>
      <c r="P16" s="92">
        <v>7178</v>
      </c>
      <c r="Q16" s="92">
        <v>8346</v>
      </c>
      <c r="R16" s="92">
        <v>9383</v>
      </c>
      <c r="S16" s="92">
        <v>9343</v>
      </c>
      <c r="T16" s="92">
        <v>9231</v>
      </c>
      <c r="U16" s="92">
        <v>9256.3154702700012</v>
      </c>
      <c r="V16" s="92">
        <v>10326.520925320001</v>
      </c>
      <c r="W16" s="92">
        <v>10187.400977939998</v>
      </c>
      <c r="X16" s="92">
        <v>12057.631540561297</v>
      </c>
      <c r="Y16" s="92">
        <v>13123.944166477651</v>
      </c>
      <c r="Z16" s="92">
        <v>13541.899119900003</v>
      </c>
      <c r="AA16" s="92">
        <v>13789</v>
      </c>
      <c r="AB16" s="92">
        <v>14965</v>
      </c>
      <c r="AC16" s="92">
        <v>16262.169722815664</v>
      </c>
      <c r="AD16" s="92">
        <v>16691</v>
      </c>
      <c r="AE16" s="92">
        <v>16312.321713340001</v>
      </c>
      <c r="AF16" s="92">
        <v>17267.915709816039</v>
      </c>
      <c r="AG16" s="92">
        <v>17179.739310363588</v>
      </c>
      <c r="AH16" s="92">
        <v>18349.409129208201</v>
      </c>
      <c r="AI16" s="92">
        <v>17242.70075101691</v>
      </c>
      <c r="AJ16" s="92">
        <v>17299.099222798832</v>
      </c>
      <c r="AK16" s="92">
        <v>17308.542575230003</v>
      </c>
      <c r="AL16" s="92">
        <v>19419</v>
      </c>
      <c r="AM16" s="92">
        <v>19494.698349075199</v>
      </c>
    </row>
    <row r="17" spans="1:39">
      <c r="A17" s="7" t="s">
        <v>263</v>
      </c>
      <c r="B17" s="40">
        <v>3065</v>
      </c>
      <c r="C17" s="40">
        <v>3011</v>
      </c>
      <c r="D17" s="40">
        <v>3656</v>
      </c>
      <c r="E17" s="40">
        <v>4022</v>
      </c>
      <c r="F17" s="40">
        <v>4085</v>
      </c>
      <c r="G17" s="40">
        <v>4085</v>
      </c>
      <c r="H17" s="84">
        <v>4641</v>
      </c>
      <c r="I17" s="84">
        <v>4547</v>
      </c>
      <c r="J17" s="84">
        <v>4897</v>
      </c>
      <c r="K17" s="84">
        <v>5080</v>
      </c>
      <c r="L17" s="84">
        <v>5750</v>
      </c>
      <c r="M17" s="84">
        <v>6296</v>
      </c>
      <c r="N17" s="84">
        <v>6373</v>
      </c>
      <c r="O17" s="84">
        <v>7084</v>
      </c>
      <c r="P17" s="84">
        <v>7578</v>
      </c>
      <c r="Q17" s="84">
        <v>9112</v>
      </c>
      <c r="R17" s="84">
        <v>10549</v>
      </c>
      <c r="S17" s="84">
        <v>9814</v>
      </c>
      <c r="T17" s="84">
        <v>10150</v>
      </c>
      <c r="U17" s="84">
        <v>10189.92249938</v>
      </c>
      <c r="V17" s="84">
        <v>11008.394504949998</v>
      </c>
      <c r="W17" s="84">
        <v>11792.809579289999</v>
      </c>
      <c r="X17" s="84">
        <v>14375.04986429</v>
      </c>
      <c r="Y17" s="84">
        <v>15526.306200529998</v>
      </c>
      <c r="Z17" s="84">
        <v>16232.64966863</v>
      </c>
      <c r="AA17" s="84">
        <v>16322</v>
      </c>
      <c r="AB17" s="84">
        <v>17139</v>
      </c>
      <c r="AC17" s="84">
        <v>17398.865833769996</v>
      </c>
      <c r="AD17" s="84">
        <v>19429</v>
      </c>
      <c r="AE17" s="84">
        <v>19655.380729819997</v>
      </c>
      <c r="AF17" s="84">
        <v>21442.865847059998</v>
      </c>
      <c r="AG17" s="84">
        <v>20506</v>
      </c>
      <c r="AH17" s="84">
        <v>22958</v>
      </c>
      <c r="AI17" s="84">
        <v>21825</v>
      </c>
      <c r="AJ17" s="84">
        <v>21366</v>
      </c>
      <c r="AK17" s="84">
        <v>21987.670897289994</v>
      </c>
      <c r="AL17" s="84">
        <v>24456</v>
      </c>
      <c r="AM17" s="84">
        <v>26157.375218330002</v>
      </c>
    </row>
    <row r="18" spans="1:39">
      <c r="A18" t="s">
        <v>136</v>
      </c>
      <c r="B18" s="72">
        <v>5.6427312136309908E-2</v>
      </c>
      <c r="C18" s="72">
        <v>6.3E-2</v>
      </c>
      <c r="D18" s="72">
        <v>8.0791036446260428E-2</v>
      </c>
      <c r="E18" s="72">
        <v>4.3999999999999997E-2</v>
      </c>
      <c r="F18" s="72">
        <v>7.5499999999999998E-2</v>
      </c>
      <c r="G18" s="72">
        <v>0.13400000000000001</v>
      </c>
      <c r="H18" s="93">
        <v>0.13284235235171898</v>
      </c>
      <c r="I18" s="93">
        <v>0.108</v>
      </c>
      <c r="J18" s="93">
        <v>0.10834125624833109</v>
      </c>
      <c r="K18" s="93">
        <v>9.6000000000000002E-2</v>
      </c>
      <c r="L18" s="93">
        <v>0.1249</v>
      </c>
      <c r="M18" s="93">
        <v>0.127</v>
      </c>
      <c r="N18" s="93">
        <v>0.14111586160068679</v>
      </c>
      <c r="O18" s="93">
        <v>6.3739967298530903E-2</v>
      </c>
      <c r="P18" s="93">
        <v>4.3279773280216226E-2</v>
      </c>
      <c r="Q18" s="93">
        <v>8.3320474003097209E-2</v>
      </c>
      <c r="R18" s="93">
        <v>0.16447625463845639</v>
      </c>
      <c r="S18" s="93">
        <v>8.19048463904508E-2</v>
      </c>
      <c r="T18" s="93">
        <v>0.16168202102565399</v>
      </c>
      <c r="U18" s="93">
        <v>0.17969909735369055</v>
      </c>
      <c r="V18" s="93">
        <v>0.18365891889583627</v>
      </c>
      <c r="W18" s="93">
        <v>0.17579113044594094</v>
      </c>
      <c r="X18" s="93">
        <v>0.19822054504052039</v>
      </c>
      <c r="Y18" s="93">
        <v>0.22157251901202263</v>
      </c>
      <c r="Z18" s="93">
        <v>0.2384532598771959</v>
      </c>
      <c r="AA18" s="93">
        <v>0.14000000000000001</v>
      </c>
      <c r="AB18" s="93">
        <v>0.24460000000000001</v>
      </c>
      <c r="AC18" s="93">
        <v>0.22595110278095168</v>
      </c>
      <c r="AD18" s="93">
        <v>0.247</v>
      </c>
      <c r="AE18" s="93">
        <v>0.22791291143881171</v>
      </c>
      <c r="AF18" s="93">
        <v>0.22182135521763199</v>
      </c>
      <c r="AG18" s="93">
        <v>0.18983335775182922</v>
      </c>
      <c r="AH18" s="93">
        <v>0.20947386528993317</v>
      </c>
      <c r="AI18" s="93">
        <v>0.22667171735718303</v>
      </c>
      <c r="AJ18" s="93">
        <v>0.25424338674996894</v>
      </c>
      <c r="AK18" s="93">
        <v>0.28980080649157336</v>
      </c>
      <c r="AL18" s="93">
        <v>0.26100000000000001</v>
      </c>
      <c r="AM18" s="93">
        <v>0.28970288436957659</v>
      </c>
    </row>
    <row r="19" spans="1:39">
      <c r="A19" s="7" t="s">
        <v>137</v>
      </c>
      <c r="B19" s="42">
        <v>8.2665726079552467E-3</v>
      </c>
      <c r="C19" s="42">
        <v>8.9999999999999993E-3</v>
      </c>
      <c r="D19" s="42">
        <v>1.0119565786476435E-2</v>
      </c>
      <c r="E19" s="42">
        <v>6.0000000000000001E-3</v>
      </c>
      <c r="F19" s="42">
        <v>9.6560054316506341E-3</v>
      </c>
      <c r="G19" s="42">
        <v>1.6E-2</v>
      </c>
      <c r="H19" s="94">
        <v>1.4645693558883875E-2</v>
      </c>
      <c r="I19" s="94">
        <v>1.2E-2</v>
      </c>
      <c r="J19" s="94">
        <v>1.0999999999999999E-2</v>
      </c>
      <c r="K19" s="94">
        <v>8.9999999999999993E-3</v>
      </c>
      <c r="L19" s="94">
        <v>1.2E-2</v>
      </c>
      <c r="M19" s="94">
        <v>1.0999999999999999E-2</v>
      </c>
      <c r="N19" s="94">
        <v>1.1835523714996132E-2</v>
      </c>
      <c r="O19" s="94">
        <v>4.8949065768047525E-3</v>
      </c>
      <c r="P19" s="94">
        <v>3.2367509363846582E-3</v>
      </c>
      <c r="Q19" s="94">
        <v>5.8102654541267061E-3</v>
      </c>
      <c r="R19" s="94">
        <v>1.1169733689704085E-2</v>
      </c>
      <c r="S19" s="94">
        <v>5.1940015296313893E-3</v>
      </c>
      <c r="T19" s="94">
        <v>9.9935208407129651E-3</v>
      </c>
      <c r="U19" s="94">
        <v>1.1697115721501989E-2</v>
      </c>
      <c r="V19" s="94">
        <v>1.1167140449048159E-2</v>
      </c>
      <c r="W19" s="94">
        <v>1.0725831137772909E-2</v>
      </c>
      <c r="X19" s="94">
        <v>1.1066938865044859E-2</v>
      </c>
      <c r="Y19" s="94">
        <v>1.2138448949529392E-2</v>
      </c>
      <c r="Z19" s="94">
        <v>1.2601079398751562E-2</v>
      </c>
      <c r="AA19" s="94">
        <v>6.9663485091383233E-3</v>
      </c>
      <c r="AB19" s="94">
        <v>1.17E-2</v>
      </c>
      <c r="AC19" s="94">
        <v>1.0970548384257667E-2</v>
      </c>
      <c r="AD19" s="94">
        <v>1.0970548384257667E-2</v>
      </c>
      <c r="AE19" s="94">
        <v>1.0530653553901401E-2</v>
      </c>
      <c r="AF19" s="94">
        <v>9.7346051354647578E-3</v>
      </c>
      <c r="AG19" s="94">
        <v>8.1280484325565467E-3</v>
      </c>
      <c r="AH19" s="94">
        <v>8.8934569541102779E-3</v>
      </c>
      <c r="AI19" s="94">
        <v>1.0201547338051472E-2</v>
      </c>
      <c r="AJ19" s="94">
        <v>1.1592749534251896E-2</v>
      </c>
      <c r="AK19" s="94">
        <v>1.3872239023711005E-2</v>
      </c>
      <c r="AL19" s="94">
        <v>1.2E-2</v>
      </c>
      <c r="AM19" s="94">
        <v>1.5151392988633293E-2</v>
      </c>
    </row>
    <row r="20" spans="1:39">
      <c r="A20" t="s">
        <v>138</v>
      </c>
      <c r="B20" s="72">
        <v>5.2571109524646567E-2</v>
      </c>
      <c r="C20" s="72">
        <v>6.1899999999999997E-2</v>
      </c>
      <c r="D20" s="72">
        <v>5.8502461503313598E-2</v>
      </c>
      <c r="E20" s="72">
        <v>5.8000000000000003E-2</v>
      </c>
      <c r="F20" s="72">
        <v>5.7533767434278349E-2</v>
      </c>
      <c r="G20" s="72">
        <v>6.88E-2</v>
      </c>
      <c r="H20" s="93">
        <v>6.1826244489054077E-2</v>
      </c>
      <c r="I20" s="93">
        <v>5.6000000000000001E-2</v>
      </c>
      <c r="J20" s="93">
        <v>5.5399999999999998E-2</v>
      </c>
      <c r="K20" s="93">
        <v>4.6866208211430956E-2</v>
      </c>
      <c r="L20" s="93">
        <v>5.0500000000000003E-2</v>
      </c>
      <c r="M20" s="93">
        <v>4.9000000000000002E-2</v>
      </c>
      <c r="N20" s="93">
        <v>5.2076728550859465E-2</v>
      </c>
      <c r="O20" s="93">
        <v>3.4730557407551842E-2</v>
      </c>
      <c r="P20" s="93">
        <v>4.6288499326304841E-2</v>
      </c>
      <c r="Q20" s="93">
        <v>4.1000000000000002E-2</v>
      </c>
      <c r="R20" s="93">
        <v>4.6638299506617006E-2</v>
      </c>
      <c r="S20" s="93">
        <v>3.3611148210180061E-2</v>
      </c>
      <c r="T20" s="93">
        <v>4.4600000000000001E-2</v>
      </c>
      <c r="U20" s="93">
        <v>4.4999999999999998E-2</v>
      </c>
      <c r="V20" s="93">
        <v>4.587843355293493E-2</v>
      </c>
      <c r="W20" s="93">
        <v>4.6695532876870123E-2</v>
      </c>
      <c r="X20" s="93">
        <v>4.5643183852606059E-2</v>
      </c>
      <c r="Y20" s="93">
        <v>4.6344354392389805E-2</v>
      </c>
      <c r="Z20" s="93">
        <v>4.841656102116064E-2</v>
      </c>
      <c r="AA20" s="93">
        <v>3.8699999999999998E-2</v>
      </c>
      <c r="AB20" s="93">
        <v>4.3499999999999997E-2</v>
      </c>
      <c r="AC20" s="93">
        <v>4.3264875541238694E-2</v>
      </c>
      <c r="AD20" s="93">
        <v>4.1000000000000002E-2</v>
      </c>
      <c r="AE20" s="93">
        <v>3.9873669195839616E-2</v>
      </c>
      <c r="AF20" s="93">
        <v>3.5320472419953779E-2</v>
      </c>
      <c r="AG20" s="93">
        <v>3.2537065282691173E-2</v>
      </c>
      <c r="AH20" s="93">
        <v>3.2662397379541706E-2</v>
      </c>
      <c r="AI20" s="93">
        <v>3.1735519959148716E-2</v>
      </c>
      <c r="AJ20" s="93">
        <v>3.46170639376676E-2</v>
      </c>
      <c r="AK20" s="93">
        <v>3.8891180635851758E-2</v>
      </c>
      <c r="AL20" s="93">
        <v>3.7999999999999999E-2</v>
      </c>
      <c r="AM20" s="93">
        <v>4.6973732207941293E-2</v>
      </c>
    </row>
    <row r="21" spans="1:39">
      <c r="A21" s="7" t="s">
        <v>139</v>
      </c>
      <c r="B21" s="42">
        <v>0.21299999999999999</v>
      </c>
      <c r="C21" s="42">
        <v>0.2326</v>
      </c>
      <c r="D21" s="42">
        <v>0.17910000000000001</v>
      </c>
      <c r="E21" s="42">
        <v>0.14899999999999999</v>
      </c>
      <c r="F21" s="42">
        <v>0.16059999999999999</v>
      </c>
      <c r="G21" s="42">
        <v>0.15759999999999999</v>
      </c>
      <c r="H21" s="94">
        <v>0.14369999999999999</v>
      </c>
      <c r="I21" s="94">
        <v>0.153</v>
      </c>
      <c r="J21" s="94">
        <v>0.14449999999999999</v>
      </c>
      <c r="K21" s="94">
        <v>0.1895</v>
      </c>
      <c r="L21" s="94">
        <v>0.16320000000000001</v>
      </c>
      <c r="M21" s="94">
        <v>0.158</v>
      </c>
      <c r="N21" s="94">
        <v>0.151</v>
      </c>
      <c r="O21" s="94">
        <v>0.13727967345339467</v>
      </c>
      <c r="P21" s="94">
        <v>0.13865491972130831</v>
      </c>
      <c r="Q21" s="94">
        <v>0.13249130223299724</v>
      </c>
      <c r="R21" s="94">
        <v>0.14365740012649564</v>
      </c>
      <c r="S21" s="94">
        <v>0.13707720141769475</v>
      </c>
      <c r="T21" s="94">
        <v>0.13170000000000001</v>
      </c>
      <c r="U21" s="94">
        <v>0.13350000000000001</v>
      </c>
      <c r="V21" s="94">
        <v>0.12640000000000001</v>
      </c>
      <c r="W21" s="94">
        <v>0.15311686763768195</v>
      </c>
      <c r="X21" s="94">
        <v>0.13539999999999999</v>
      </c>
      <c r="Y21" s="94">
        <v>0.1333</v>
      </c>
      <c r="Z21" s="94">
        <v>0.14660000000000001</v>
      </c>
      <c r="AA21" s="94">
        <v>0.1449</v>
      </c>
      <c r="AB21" s="94">
        <v>0.14269999999999999</v>
      </c>
      <c r="AC21" s="94">
        <v>0.14230000000000001</v>
      </c>
      <c r="AD21" s="94">
        <v>0.14799999999999999</v>
      </c>
      <c r="AE21" s="94">
        <v>0.16039999999999999</v>
      </c>
      <c r="AF21" s="94">
        <v>0.15241351028177388</v>
      </c>
      <c r="AG21" s="94">
        <v>0.15359999999999999</v>
      </c>
      <c r="AH21" s="94">
        <v>0.1472068971391213</v>
      </c>
      <c r="AI21" s="94">
        <v>0.15743201206564869</v>
      </c>
      <c r="AJ21" s="94">
        <v>0.1598</v>
      </c>
      <c r="AK21" s="94">
        <v>0.17049485804528391</v>
      </c>
      <c r="AL21" s="94">
        <v>0.161</v>
      </c>
      <c r="AM21" s="94">
        <v>0.17299999999999999</v>
      </c>
    </row>
    <row r="22" spans="1:39">
      <c r="A22" t="s">
        <v>265</v>
      </c>
      <c r="B22" s="62">
        <v>1268</v>
      </c>
      <c r="C22" s="62">
        <v>1139</v>
      </c>
      <c r="D22" s="62">
        <v>1131</v>
      </c>
      <c r="E22" s="62">
        <v>1259</v>
      </c>
      <c r="F22" s="62">
        <v>1267</v>
      </c>
      <c r="G22" s="62">
        <v>1155</v>
      </c>
      <c r="H22" s="92">
        <v>1189</v>
      </c>
      <c r="I22" s="92">
        <v>1389</v>
      </c>
      <c r="J22" s="92">
        <v>1468</v>
      </c>
      <c r="K22" s="92">
        <v>1344</v>
      </c>
      <c r="L22" s="92">
        <v>1280</v>
      </c>
      <c r="M22" s="92">
        <v>1859</v>
      </c>
      <c r="N22" s="92">
        <v>2084</v>
      </c>
      <c r="O22" s="92">
        <v>1793.2572479099999</v>
      </c>
      <c r="P22" s="92">
        <v>1940</v>
      </c>
      <c r="Q22" s="92">
        <v>2753</v>
      </c>
      <c r="R22" s="92">
        <v>2705</v>
      </c>
      <c r="S22" s="92">
        <v>2515</v>
      </c>
      <c r="T22" s="92">
        <v>2248.3807637399996</v>
      </c>
      <c r="U22" s="92">
        <v>2324.1610276800002</v>
      </c>
      <c r="V22" s="92">
        <v>2154.0703344200001</v>
      </c>
      <c r="W22" s="92">
        <v>2855.7988802899999</v>
      </c>
      <c r="X22" s="92">
        <v>3601.8059231799998</v>
      </c>
      <c r="Y22" s="92">
        <v>3635.8032915499998</v>
      </c>
      <c r="Z22" s="92">
        <v>3711.9122109999998</v>
      </c>
      <c r="AA22" s="92">
        <v>3744.3654681500007</v>
      </c>
      <c r="AB22" s="92">
        <v>4004</v>
      </c>
      <c r="AC22" s="92">
        <v>3388.0809497000005</v>
      </c>
      <c r="AD22" s="92">
        <v>5008</v>
      </c>
      <c r="AE22" s="92">
        <v>5264.4010562800004</v>
      </c>
      <c r="AF22" s="92">
        <v>5924.5004429199998</v>
      </c>
      <c r="AG22" s="92">
        <v>3495.7737094399999</v>
      </c>
      <c r="AH22" s="92">
        <v>6685.2888199899999</v>
      </c>
      <c r="AI22" s="92">
        <v>5347.8581874199999</v>
      </c>
      <c r="AJ22" s="92">
        <v>4477.8719436299998</v>
      </c>
      <c r="AK22" s="92">
        <v>5366.3813232999992</v>
      </c>
      <c r="AL22" s="92">
        <v>4420</v>
      </c>
      <c r="AM22" s="92">
        <v>3907.7539576400004</v>
      </c>
    </row>
    <row r="23" spans="1:39">
      <c r="A23" s="7" t="s">
        <v>140</v>
      </c>
      <c r="B23" s="42">
        <v>0.60165160844794841</v>
      </c>
      <c r="C23" s="42">
        <v>0.57499999999999996</v>
      </c>
      <c r="D23" s="42">
        <v>0.55797492976010377</v>
      </c>
      <c r="E23" s="42">
        <v>0.59399999999999997</v>
      </c>
      <c r="F23" s="42">
        <v>0.61445694024493702</v>
      </c>
      <c r="G23" s="42">
        <v>0.46200000000000002</v>
      </c>
      <c r="H23" s="94">
        <v>0.50525766651372395</v>
      </c>
      <c r="I23" s="94">
        <v>0.56499999999999995</v>
      </c>
      <c r="J23" s="94">
        <v>0.57789999999999997</v>
      </c>
      <c r="K23" s="94">
        <v>0.58599999999999997</v>
      </c>
      <c r="L23" s="94">
        <v>0.57699999999999996</v>
      </c>
      <c r="M23" s="94">
        <v>0.60499999999999998</v>
      </c>
      <c r="N23" s="94">
        <v>0.57183876832561575</v>
      </c>
      <c r="O23" s="94">
        <v>0.66822061350384498</v>
      </c>
      <c r="P23" s="94">
        <v>0.45831781842076441</v>
      </c>
      <c r="Q23" s="94">
        <v>0.49908281541160704</v>
      </c>
      <c r="R23" s="94">
        <v>0.46489724641200891</v>
      </c>
      <c r="S23" s="94">
        <v>0.60648324594925884</v>
      </c>
      <c r="T23" s="94">
        <v>0.48209802618753012</v>
      </c>
      <c r="U23" s="94">
        <v>0.48865858224477909</v>
      </c>
      <c r="V23" s="94">
        <v>0.48306527277649425</v>
      </c>
      <c r="W23" s="94">
        <v>0.46195778400163945</v>
      </c>
      <c r="X23" s="94">
        <v>0.43424450012862409</v>
      </c>
      <c r="Y23" s="94">
        <v>0.39895765596909305</v>
      </c>
      <c r="Z23" s="94">
        <v>0.43521637657897738</v>
      </c>
      <c r="AA23" s="94">
        <v>0.48395782182210678</v>
      </c>
      <c r="AB23" s="94">
        <v>0.42399999999999999</v>
      </c>
      <c r="AC23" s="94">
        <v>0.41439890113736949</v>
      </c>
      <c r="AD23" s="94">
        <v>0.41899999999999998</v>
      </c>
      <c r="AE23" s="94">
        <v>0.39408604002342162</v>
      </c>
      <c r="AF23" s="94">
        <v>0.44112255627204122</v>
      </c>
      <c r="AG23" s="94">
        <v>0.46328371813935643</v>
      </c>
      <c r="AH23" s="94">
        <v>0.42987615755478636</v>
      </c>
      <c r="AI23" s="94">
        <v>0.42450518465876314</v>
      </c>
      <c r="AJ23" s="94">
        <v>0.39208766880673013</v>
      </c>
      <c r="AK23" s="94">
        <v>0.33746797535298917</v>
      </c>
      <c r="AL23" s="94">
        <v>0.376</v>
      </c>
      <c r="AM23" s="94">
        <v>0.36161099369510635</v>
      </c>
    </row>
    <row r="24" spans="1:39">
      <c r="A24" t="s">
        <v>2</v>
      </c>
      <c r="B24">
        <v>175</v>
      </c>
      <c r="C24">
        <v>191</v>
      </c>
      <c r="D24">
        <v>193</v>
      </c>
      <c r="E24">
        <v>204</v>
      </c>
      <c r="F24">
        <v>204</v>
      </c>
      <c r="G24">
        <v>208</v>
      </c>
      <c r="H24" s="87">
        <v>207</v>
      </c>
      <c r="I24" s="87">
        <v>216</v>
      </c>
      <c r="J24" s="87">
        <v>215</v>
      </c>
      <c r="K24" s="87">
        <v>222</v>
      </c>
      <c r="L24" s="87">
        <v>220</v>
      </c>
      <c r="M24" s="87">
        <v>228</v>
      </c>
      <c r="N24" s="87">
        <v>223</v>
      </c>
      <c r="O24" s="87">
        <v>233</v>
      </c>
      <c r="P24" s="87">
        <v>229</v>
      </c>
      <c r="Q24" s="87">
        <v>228</v>
      </c>
      <c r="R24" s="87">
        <v>241</v>
      </c>
      <c r="S24" s="87">
        <v>246</v>
      </c>
      <c r="T24" s="87">
        <v>252</v>
      </c>
      <c r="U24" s="87">
        <v>260</v>
      </c>
      <c r="V24" s="87">
        <v>262</v>
      </c>
      <c r="W24" s="87">
        <v>271</v>
      </c>
      <c r="X24" s="87">
        <v>251</v>
      </c>
      <c r="Y24" s="87">
        <v>257</v>
      </c>
      <c r="Z24" s="87">
        <v>255</v>
      </c>
      <c r="AA24" s="87">
        <v>274</v>
      </c>
      <c r="AB24" s="87">
        <f>47+214+10+1+1+1+9</f>
        <v>283</v>
      </c>
      <c r="AC24" s="87">
        <v>290</v>
      </c>
      <c r="AD24" s="87">
        <v>298</v>
      </c>
      <c r="AE24" s="87">
        <v>313</v>
      </c>
      <c r="AF24" s="87">
        <v>314</v>
      </c>
      <c r="AG24" s="87">
        <v>326</v>
      </c>
      <c r="AH24" s="87">
        <v>332</v>
      </c>
      <c r="AI24" s="87">
        <v>329</v>
      </c>
      <c r="AJ24" s="87">
        <v>340</v>
      </c>
      <c r="AK24" s="87">
        <v>345</v>
      </c>
      <c r="AL24" s="87">
        <v>343</v>
      </c>
      <c r="AM24" s="87">
        <v>344</v>
      </c>
    </row>
    <row r="25" spans="1:39">
      <c r="A25" s="7" t="s">
        <v>270</v>
      </c>
      <c r="B25" s="42"/>
      <c r="C25" s="42"/>
      <c r="D25" s="42"/>
      <c r="E25" s="42"/>
      <c r="F25" s="42"/>
      <c r="G25" s="42"/>
      <c r="H25" s="94"/>
      <c r="I25" s="94"/>
      <c r="J25" s="94"/>
      <c r="K25" s="94"/>
      <c r="L25" s="94"/>
      <c r="M25" s="94"/>
      <c r="N25" s="94"/>
      <c r="O25" s="94"/>
      <c r="P25" s="94" t="s">
        <v>210</v>
      </c>
      <c r="Q25" s="94" t="s">
        <v>210</v>
      </c>
      <c r="R25" s="94" t="s">
        <v>210</v>
      </c>
      <c r="S25" s="94" t="s">
        <v>210</v>
      </c>
      <c r="T25" s="94" t="s">
        <v>210</v>
      </c>
      <c r="U25" s="94" t="s">
        <v>210</v>
      </c>
      <c r="V25" s="94" t="s">
        <v>210</v>
      </c>
      <c r="W25" s="94" t="s">
        <v>210</v>
      </c>
      <c r="X25" s="94" t="s">
        <v>210</v>
      </c>
      <c r="Y25" s="94" t="s">
        <v>210</v>
      </c>
      <c r="Z25" s="94" t="s">
        <v>210</v>
      </c>
      <c r="AA25" s="94" t="s">
        <v>210</v>
      </c>
      <c r="AB25" s="94" t="s">
        <v>210</v>
      </c>
      <c r="AC25" s="94" t="s">
        <v>210</v>
      </c>
      <c r="AD25" s="94" t="s">
        <v>210</v>
      </c>
      <c r="AE25" s="94" t="s">
        <v>210</v>
      </c>
      <c r="AF25" s="94" t="s">
        <v>210</v>
      </c>
      <c r="AG25" s="94" t="s">
        <v>210</v>
      </c>
      <c r="AH25" s="94" t="s">
        <v>210</v>
      </c>
      <c r="AI25" s="94" t="s">
        <v>210</v>
      </c>
      <c r="AJ25" s="94">
        <v>0.48893262902065282</v>
      </c>
      <c r="AK25" s="94">
        <v>0.47929849418583326</v>
      </c>
      <c r="AL25" s="94">
        <v>0.47599999999999998</v>
      </c>
      <c r="AM25" s="94">
        <v>0.42269395859491343</v>
      </c>
    </row>
    <row r="26" spans="1:39" hidden="1">
      <c r="A26" s="7" t="s">
        <v>141</v>
      </c>
      <c r="B26" s="42">
        <v>0.105</v>
      </c>
      <c r="C26" s="42">
        <v>0.14199999999999999</v>
      </c>
      <c r="D26" s="42">
        <v>0.14699999999999999</v>
      </c>
      <c r="E26" s="42">
        <v>0.151</v>
      </c>
      <c r="F26" s="42">
        <v>0.17399999999999999</v>
      </c>
      <c r="G26" s="42">
        <v>0.129</v>
      </c>
      <c r="H26" s="94">
        <v>0.191</v>
      </c>
      <c r="I26" s="94">
        <v>0.19900000000000001</v>
      </c>
      <c r="J26" s="94">
        <v>0.21199999999999999</v>
      </c>
      <c r="K26" s="94">
        <v>0.252</v>
      </c>
      <c r="L26" s="94">
        <v>0.26600000000000001</v>
      </c>
      <c r="M26" s="94">
        <v>0.245</v>
      </c>
      <c r="N26" s="94">
        <v>0.25339674473129742</v>
      </c>
      <c r="O26" s="94">
        <v>0.21851015147565672</v>
      </c>
      <c r="P26" s="94">
        <v>0.16496947178468957</v>
      </c>
      <c r="Q26" s="94">
        <v>0.19750297100848466</v>
      </c>
      <c r="R26" s="94">
        <v>0.23289120333563013</v>
      </c>
      <c r="S26" s="94">
        <v>0.16575967485076157</v>
      </c>
      <c r="T26" s="94">
        <v>0.219</v>
      </c>
      <c r="U26" s="94">
        <v>0.2346917797191625</v>
      </c>
      <c r="V26" s="94">
        <v>0.24573114733292556</v>
      </c>
      <c r="W26" s="94">
        <v>0.20477664461894365</v>
      </c>
      <c r="X26" s="94">
        <v>0.23982098156716983</v>
      </c>
      <c r="Y26" s="94">
        <v>0.21113497533572145</v>
      </c>
      <c r="Z26" s="94">
        <v>0.21303651681994598</v>
      </c>
      <c r="AA26" s="94">
        <v>0.11473549207213955</v>
      </c>
      <c r="AB26" s="94">
        <v>0.154</v>
      </c>
      <c r="AC26" s="94">
        <v>0.1423720274725625</v>
      </c>
      <c r="AD26" s="94">
        <v>0.16800000000000001</v>
      </c>
      <c r="AE26" s="94">
        <v>0.22375262840470098</v>
      </c>
      <c r="AF26" s="94">
        <v>0.19910701520933455</v>
      </c>
      <c r="AG26" s="94">
        <v>0.18996858344144171</v>
      </c>
      <c r="AH26" s="94">
        <v>0.17690181199565747</v>
      </c>
      <c r="AI26" s="94">
        <v>0.10005261970983989</v>
      </c>
      <c r="AJ26" s="94">
        <v>8.8038263329282287E-2</v>
      </c>
      <c r="AK26" s="94" t="e">
        <v>#N/A</v>
      </c>
    </row>
    <row r="28" spans="1:39">
      <c r="AE28" s="95"/>
      <c r="AF28" s="95"/>
      <c r="AG28" s="95"/>
      <c r="AH28" s="95"/>
      <c r="AI28" s="95"/>
      <c r="AJ28" s="95"/>
      <c r="AK28" s="95"/>
    </row>
    <row r="29" spans="1:39">
      <c r="A29" s="75"/>
      <c r="AE29" s="95"/>
      <c r="AF29" s="95"/>
      <c r="AG29" s="95"/>
      <c r="AH29" s="95"/>
      <c r="AI29" s="95"/>
    </row>
    <row r="30" spans="1:39">
      <c r="Y30"/>
      <c r="Z30"/>
      <c r="AA30"/>
      <c r="AB30"/>
      <c r="AE30"/>
      <c r="AF30"/>
      <c r="AG30"/>
      <c r="AH30" s="95"/>
      <c r="AI30" s="95"/>
    </row>
    <row r="31" spans="1:39" ht="15" customHeight="1">
      <c r="Y31"/>
      <c r="Z31"/>
      <c r="AA31"/>
      <c r="AB31"/>
      <c r="AE31"/>
      <c r="AF31"/>
      <c r="AG31"/>
      <c r="AH31" s="95"/>
      <c r="AI31" s="95"/>
      <c r="AJ31" s="95"/>
      <c r="AK31" s="95"/>
    </row>
    <row r="32" spans="1:39" ht="15" customHeight="1">
      <c r="Y32"/>
      <c r="Z32"/>
      <c r="AA32"/>
      <c r="AB32"/>
      <c r="AE32"/>
      <c r="AF32"/>
      <c r="AG32"/>
      <c r="AH32" s="95"/>
      <c r="AI32" s="95"/>
    </row>
    <row r="33" spans="25:35" ht="15" customHeight="1">
      <c r="Y33"/>
      <c r="Z33"/>
      <c r="AA33"/>
      <c r="AB33"/>
      <c r="AE33"/>
      <c r="AF33"/>
      <c r="AG33"/>
      <c r="AH33" s="95"/>
      <c r="AI33" s="95"/>
    </row>
    <row r="34" spans="25:35" ht="15" customHeight="1">
      <c r="Y34"/>
      <c r="Z34"/>
      <c r="AA34"/>
      <c r="AB34"/>
      <c r="AE34"/>
      <c r="AF34"/>
      <c r="AG34"/>
      <c r="AH34" s="95"/>
      <c r="AI34" s="95"/>
    </row>
    <row r="35" spans="25:35" ht="15" customHeight="1">
      <c r="Y35"/>
      <c r="Z35"/>
      <c r="AA35"/>
      <c r="AB35"/>
      <c r="AE35"/>
      <c r="AF35"/>
      <c r="AG35"/>
      <c r="AH35" s="95"/>
      <c r="AI35" s="95"/>
    </row>
    <row r="36" spans="25:35" ht="15" customHeight="1">
      <c r="Y36"/>
      <c r="Z36"/>
      <c r="AA36"/>
      <c r="AB36"/>
      <c r="AE36"/>
      <c r="AF36"/>
      <c r="AG36"/>
      <c r="AH36" s="95"/>
      <c r="AI36" s="95"/>
    </row>
    <row r="37" spans="25:35" ht="15" customHeight="1">
      <c r="Y37"/>
      <c r="Z37"/>
      <c r="AA37"/>
      <c r="AB37"/>
      <c r="AE37"/>
      <c r="AF37"/>
      <c r="AG37"/>
      <c r="AH37" s="95"/>
      <c r="AI37" s="95"/>
    </row>
    <row r="38" spans="25:35" ht="15" customHeight="1">
      <c r="Y38"/>
      <c r="Z38"/>
      <c r="AA38"/>
      <c r="AB38"/>
      <c r="AE38"/>
      <c r="AF38"/>
      <c r="AG38"/>
      <c r="AH38" s="95"/>
      <c r="AI38" s="95"/>
    </row>
    <row r="39" spans="25:35" ht="15" customHeight="1">
      <c r="Y39"/>
      <c r="Z39"/>
      <c r="AA39"/>
      <c r="AB39"/>
      <c r="AE39"/>
      <c r="AF39"/>
      <c r="AG39"/>
      <c r="AH39" s="95"/>
      <c r="AI39" s="95"/>
    </row>
    <row r="40" spans="25:35" ht="15" customHeight="1">
      <c r="Y40"/>
      <c r="Z40"/>
      <c r="AA40"/>
      <c r="AB40"/>
      <c r="AE40"/>
      <c r="AF40"/>
      <c r="AG40"/>
      <c r="AH40" s="95"/>
      <c r="AI40" s="95"/>
    </row>
    <row r="41" spans="25:35" ht="15" customHeight="1">
      <c r="Y41"/>
      <c r="Z41"/>
      <c r="AA41"/>
      <c r="AB41"/>
      <c r="AE41"/>
      <c r="AF41"/>
      <c r="AG41"/>
      <c r="AH41" s="95"/>
      <c r="AI41" s="95"/>
    </row>
    <row r="42" spans="25:35" ht="15" customHeight="1">
      <c r="Y42"/>
      <c r="Z42"/>
      <c r="AA42"/>
      <c r="AB42"/>
      <c r="AE42"/>
      <c r="AF42"/>
      <c r="AG42"/>
      <c r="AH42" s="95"/>
      <c r="AI42" s="95"/>
    </row>
    <row r="43" spans="25:35">
      <c r="Y43"/>
      <c r="Z43"/>
      <c r="AA43"/>
      <c r="AB43"/>
      <c r="AE43"/>
      <c r="AF43"/>
      <c r="AG43"/>
      <c r="AH43" s="95"/>
      <c r="AI43" s="95"/>
    </row>
    <row r="44" spans="25:35" ht="15.75">
      <c r="Y44" s="82"/>
      <c r="Z44" s="82"/>
      <c r="AA44" s="82"/>
      <c r="AE44" s="95"/>
      <c r="AF44" s="95"/>
      <c r="AG44" s="95"/>
      <c r="AH44" s="95"/>
      <c r="AI44" s="95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64B4-5129-4D47-A9C8-6C34608EE679}">
  <sheetPr codeName="Sheet4">
    <tabColor rgb="FF003B77"/>
  </sheetPr>
  <dimension ref="A8:AN42"/>
  <sheetViews>
    <sheetView showGridLines="0" zoomScaleNormal="100" workbookViewId="0">
      <pane xSplit="1" topLeftCell="V1" activePane="topRight" state="frozen"/>
      <selection activeCell="AM17" sqref="AM17"/>
      <selection pane="topRight" activeCell="AM19" sqref="AM19"/>
    </sheetView>
  </sheetViews>
  <sheetFormatPr defaultRowHeight="15"/>
  <cols>
    <col min="1" max="1" width="48.5703125" customWidth="1"/>
    <col min="2" max="21" width="14.28515625" bestFit="1" customWidth="1"/>
    <col min="22" max="22" width="15.28515625" bestFit="1" customWidth="1"/>
    <col min="23" max="23" width="16.28515625" bestFit="1" customWidth="1"/>
    <col min="39" max="39" width="11.42578125" customWidth="1"/>
  </cols>
  <sheetData>
    <row r="8" spans="1:39" ht="15.75" thickBot="1"/>
    <row r="9" spans="1:39" ht="37.5" customHeight="1" thickTop="1" thickBot="1">
      <c r="A9" s="46" t="s">
        <v>188</v>
      </c>
      <c r="B9" s="50">
        <v>42735</v>
      </c>
      <c r="C9" s="50">
        <v>42825</v>
      </c>
      <c r="D9" s="50">
        <v>42916</v>
      </c>
      <c r="E9" s="50">
        <v>43008</v>
      </c>
      <c r="F9" s="50">
        <v>43100</v>
      </c>
      <c r="G9" s="50">
        <v>43190</v>
      </c>
      <c r="H9" s="50">
        <v>43281</v>
      </c>
      <c r="I9" s="50">
        <v>43373</v>
      </c>
      <c r="J9" s="50">
        <v>43465</v>
      </c>
      <c r="K9" s="50">
        <v>43555</v>
      </c>
      <c r="L9" s="50">
        <v>43646</v>
      </c>
      <c r="M9" s="50">
        <v>43738</v>
      </c>
      <c r="N9" s="50">
        <v>43830</v>
      </c>
      <c r="O9" s="50">
        <v>43921</v>
      </c>
      <c r="P9" s="50">
        <v>44012</v>
      </c>
      <c r="Q9" s="50">
        <v>44104</v>
      </c>
      <c r="R9" s="50">
        <v>44196</v>
      </c>
      <c r="S9" s="50">
        <v>44286</v>
      </c>
      <c r="T9" s="50">
        <v>44377</v>
      </c>
      <c r="U9" s="50">
        <v>44440</v>
      </c>
      <c r="V9" s="50">
        <v>44531</v>
      </c>
      <c r="W9" s="50">
        <v>44621</v>
      </c>
      <c r="X9" s="50">
        <v>44713</v>
      </c>
      <c r="Y9" s="50">
        <v>44805</v>
      </c>
      <c r="Z9" s="50">
        <v>44896</v>
      </c>
      <c r="AA9" s="50">
        <v>44986</v>
      </c>
      <c r="AB9" s="50">
        <v>45078</v>
      </c>
      <c r="AC9" s="50">
        <v>45170</v>
      </c>
      <c r="AD9" s="50">
        <v>45261</v>
      </c>
      <c r="AE9" s="50">
        <v>45352</v>
      </c>
      <c r="AF9" s="50">
        <v>45444</v>
      </c>
      <c r="AG9" s="50">
        <v>45536</v>
      </c>
      <c r="AH9" s="50">
        <v>45627</v>
      </c>
      <c r="AI9" s="50">
        <v>45717</v>
      </c>
      <c r="AJ9" s="50">
        <v>45809</v>
      </c>
      <c r="AK9" s="50">
        <v>45901</v>
      </c>
      <c r="AL9" s="50">
        <v>45992</v>
      </c>
      <c r="AM9" s="50">
        <v>46082</v>
      </c>
    </row>
    <row r="10" spans="1:39" ht="15.75" thickTop="1">
      <c r="A10" s="48" t="s">
        <v>187</v>
      </c>
      <c r="B10" s="53">
        <v>127.14156524999999</v>
      </c>
      <c r="C10" s="53">
        <v>156.4516682</v>
      </c>
      <c r="D10" s="53">
        <v>252.26175389000005</v>
      </c>
      <c r="E10" s="53">
        <v>234.32691064999997</v>
      </c>
      <c r="F10" s="53">
        <v>289.88374901711001</v>
      </c>
      <c r="G10" s="53">
        <v>327.105434673952</v>
      </c>
      <c r="H10" s="53">
        <v>347.45239523999999</v>
      </c>
      <c r="I10" s="53">
        <v>251.80774940269001</v>
      </c>
      <c r="J10" s="53">
        <v>264.18144516006402</v>
      </c>
      <c r="K10" s="53">
        <v>272.93168794405904</v>
      </c>
      <c r="L10" s="53">
        <v>391.34537692580597</v>
      </c>
      <c r="M10" s="53">
        <v>444.62377690000005</v>
      </c>
      <c r="N10" s="53">
        <v>316.98989635616209</v>
      </c>
      <c r="O10" s="53">
        <v>425.90714099145794</v>
      </c>
      <c r="P10" s="53">
        <v>324</v>
      </c>
      <c r="Q10" s="53">
        <v>317.36449477519807</v>
      </c>
      <c r="R10" s="53">
        <v>429.87615831584594</v>
      </c>
      <c r="S10" s="53">
        <v>340</v>
      </c>
      <c r="T10" s="53">
        <v>411</v>
      </c>
      <c r="U10" s="53">
        <v>455.16281208012407</v>
      </c>
      <c r="V10" s="53">
        <v>433</v>
      </c>
      <c r="W10" s="53">
        <v>500</v>
      </c>
      <c r="X10" s="53">
        <v>763</v>
      </c>
      <c r="Y10" s="53">
        <v>597</v>
      </c>
      <c r="Z10" s="53">
        <v>674.31670811999993</v>
      </c>
      <c r="AA10" s="53">
        <v>1239</v>
      </c>
      <c r="AB10" s="53">
        <v>1409</v>
      </c>
      <c r="AC10" s="53">
        <v>1848</v>
      </c>
      <c r="AD10" s="53">
        <v>1811</v>
      </c>
      <c r="AE10" s="53">
        <v>1829</v>
      </c>
      <c r="AF10" s="53">
        <v>1615</v>
      </c>
      <c r="AG10" s="53">
        <v>1307</v>
      </c>
      <c r="AH10" s="53">
        <v>1343</v>
      </c>
      <c r="AI10" s="53">
        <v>1630</v>
      </c>
      <c r="AJ10" s="53">
        <v>1375</v>
      </c>
      <c r="AK10" s="53">
        <f>VLOOKUP(A10,'[1]Carteira de Crédito '!$A:$Y,25,0)</f>
        <v>1444</v>
      </c>
      <c r="AL10" s="53">
        <v>1777</v>
      </c>
      <c r="AM10" s="53">
        <v>1351</v>
      </c>
    </row>
    <row r="11" spans="1:39">
      <c r="A11" s="49" t="s">
        <v>176</v>
      </c>
      <c r="B11" s="54">
        <v>1531.2381545599997</v>
      </c>
      <c r="C11" s="54">
        <v>1668.6103737600004</v>
      </c>
      <c r="D11" s="54">
        <v>2175.1401973199977</v>
      </c>
      <c r="E11" s="54">
        <v>2318.4261508100039</v>
      </c>
      <c r="F11" s="54">
        <v>2460.8463028499996</v>
      </c>
      <c r="G11" s="54">
        <v>2597.4795049514564</v>
      </c>
      <c r="H11" s="54">
        <v>2768.7439534199943</v>
      </c>
      <c r="I11" s="54">
        <v>2886.6071847493622</v>
      </c>
      <c r="J11" s="54">
        <v>2952.790361623157</v>
      </c>
      <c r="K11" s="54">
        <v>2977.8946198768508</v>
      </c>
      <c r="L11" s="54">
        <v>3288.5825358092025</v>
      </c>
      <c r="M11" s="54">
        <v>3351.4398090299987</v>
      </c>
      <c r="N11" s="54">
        <v>3417</v>
      </c>
      <c r="O11" s="54">
        <v>3747</v>
      </c>
      <c r="P11" s="54">
        <v>4243</v>
      </c>
      <c r="Q11" s="54">
        <v>4448.717311916791</v>
      </c>
      <c r="R11" s="54">
        <v>5474</v>
      </c>
      <c r="S11" s="54">
        <v>5651</v>
      </c>
      <c r="T11" s="54">
        <v>5588</v>
      </c>
      <c r="U11" s="54">
        <v>5370.0224977677281</v>
      </c>
      <c r="V11" s="54">
        <v>5883</v>
      </c>
      <c r="W11" s="54">
        <v>6118</v>
      </c>
      <c r="X11" s="54">
        <v>7053</v>
      </c>
      <c r="Y11" s="54">
        <v>7640</v>
      </c>
      <c r="Z11" s="54">
        <v>8271.8737511799955</v>
      </c>
      <c r="AA11" s="54">
        <v>8834</v>
      </c>
      <c r="AB11" s="54">
        <v>8993</v>
      </c>
      <c r="AC11" s="54">
        <v>9050</v>
      </c>
      <c r="AD11" s="54">
        <v>9450</v>
      </c>
      <c r="AE11" s="54">
        <v>9453</v>
      </c>
      <c r="AF11" s="54">
        <v>9686</v>
      </c>
      <c r="AG11" s="54">
        <v>9806</v>
      </c>
      <c r="AH11" s="54">
        <v>11618</v>
      </c>
      <c r="AI11" s="54">
        <v>11018</v>
      </c>
      <c r="AJ11" s="54">
        <v>10797</v>
      </c>
      <c r="AK11" s="54">
        <f>VLOOKUP(A11,'[1]Carteira de Crédito '!$A:$Y,25,0)</f>
        <v>10622</v>
      </c>
      <c r="AL11" s="54">
        <v>11133</v>
      </c>
      <c r="AM11" s="54">
        <v>10145</v>
      </c>
    </row>
    <row r="12" spans="1:39">
      <c r="A12" s="48" t="s">
        <v>201</v>
      </c>
      <c r="B12" s="53">
        <v>507.47428145999987</v>
      </c>
      <c r="C12" s="53">
        <v>565.07060545000002</v>
      </c>
      <c r="D12" s="53">
        <v>678.65342761999966</v>
      </c>
      <c r="E12" s="53">
        <v>795.67673266999975</v>
      </c>
      <c r="F12" s="53">
        <v>879.02197256999978</v>
      </c>
      <c r="G12" s="53">
        <v>801.6922984719655</v>
      </c>
      <c r="H12" s="53">
        <v>927.49659685000086</v>
      </c>
      <c r="I12" s="53">
        <v>858.18051858000001</v>
      </c>
      <c r="J12" s="53">
        <v>1148.2552193667113</v>
      </c>
      <c r="K12" s="53">
        <v>1253.3315184560884</v>
      </c>
      <c r="L12" s="53">
        <v>1557.0547606432201</v>
      </c>
      <c r="M12" s="53">
        <v>1427.0438905495998</v>
      </c>
      <c r="N12" s="53">
        <v>1677</v>
      </c>
      <c r="O12" s="53">
        <v>1872</v>
      </c>
      <c r="P12" s="53">
        <v>2239</v>
      </c>
      <c r="Q12" s="53">
        <v>2368.5032380128209</v>
      </c>
      <c r="R12" s="53">
        <v>1976</v>
      </c>
      <c r="S12" s="53">
        <v>2102</v>
      </c>
      <c r="T12" s="53">
        <v>2071</v>
      </c>
      <c r="U12" s="53">
        <v>1870.9391761232598</v>
      </c>
      <c r="V12" s="53">
        <v>1840</v>
      </c>
      <c r="W12" s="53">
        <v>2017</v>
      </c>
      <c r="X12" s="53">
        <v>2397</v>
      </c>
      <c r="Y12" s="53">
        <v>2688</v>
      </c>
      <c r="Z12" s="53">
        <v>2771.3454934099991</v>
      </c>
      <c r="AA12" s="53">
        <v>2434</v>
      </c>
      <c r="AB12" s="53">
        <v>2878</v>
      </c>
      <c r="AC12" s="53">
        <v>3215</v>
      </c>
      <c r="AD12" s="53">
        <v>2809</v>
      </c>
      <c r="AE12" s="53">
        <v>2207</v>
      </c>
      <c r="AF12" s="53">
        <v>3165</v>
      </c>
      <c r="AG12" s="53">
        <v>3309</v>
      </c>
      <c r="AH12" s="53">
        <v>3430</v>
      </c>
      <c r="AI12" s="53">
        <v>2731</v>
      </c>
      <c r="AJ12" s="53">
        <v>2858</v>
      </c>
      <c r="AK12" s="53">
        <v>2878</v>
      </c>
      <c r="AL12" s="53">
        <v>3550</v>
      </c>
      <c r="AM12" s="53">
        <v>5022</v>
      </c>
    </row>
    <row r="13" spans="1:39">
      <c r="A13" s="49" t="s">
        <v>202</v>
      </c>
      <c r="B13" s="54">
        <v>5.0978132500000006</v>
      </c>
      <c r="C13" s="54">
        <v>5.14576425</v>
      </c>
      <c r="D13" s="54">
        <v>5.1992607199999998</v>
      </c>
      <c r="E13" s="54">
        <v>5.5251044</v>
      </c>
      <c r="F13" s="54">
        <v>5.3894604199999989</v>
      </c>
      <c r="G13" s="54">
        <v>4.637256130003756</v>
      </c>
      <c r="H13" s="54">
        <v>12.176985929999999</v>
      </c>
      <c r="I13" s="54">
        <v>19.422028369999996</v>
      </c>
      <c r="J13" s="54">
        <v>19.789653009999999</v>
      </c>
      <c r="K13" s="54">
        <v>13.089637010000001</v>
      </c>
      <c r="L13" s="54">
        <v>9.9649367699999996</v>
      </c>
      <c r="M13" s="54">
        <v>10.75325393</v>
      </c>
      <c r="N13" s="54">
        <v>13.598331890000001</v>
      </c>
      <c r="O13" s="54">
        <v>222</v>
      </c>
      <c r="P13" s="54">
        <v>24</v>
      </c>
      <c r="Q13" s="54">
        <v>36</v>
      </c>
      <c r="R13" s="54">
        <v>75</v>
      </c>
      <c r="S13" s="54">
        <v>87</v>
      </c>
      <c r="T13" s="54">
        <v>56</v>
      </c>
      <c r="U13" s="54">
        <v>58</v>
      </c>
      <c r="V13" s="54">
        <v>98</v>
      </c>
      <c r="W13" s="54">
        <v>59</v>
      </c>
      <c r="X13" s="54">
        <v>36</v>
      </c>
      <c r="Y13" s="54">
        <v>54</v>
      </c>
      <c r="Z13" s="54">
        <v>38</v>
      </c>
      <c r="AA13" s="54">
        <v>217</v>
      </c>
      <c r="AB13" s="54">
        <v>131</v>
      </c>
      <c r="AC13" s="54">
        <v>123</v>
      </c>
      <c r="AD13" s="54">
        <v>57</v>
      </c>
      <c r="AE13" s="54">
        <v>72</v>
      </c>
      <c r="AF13" s="54">
        <v>56</v>
      </c>
      <c r="AG13" s="54">
        <v>56</v>
      </c>
      <c r="AH13" s="54">
        <v>54</v>
      </c>
      <c r="AI13" s="54">
        <v>43</v>
      </c>
      <c r="AJ13" s="54">
        <v>89</v>
      </c>
      <c r="AK13" s="54">
        <f>VLOOKUP(A13,'[1]Carteira de Crédito '!$A:$Y,25,0)</f>
        <v>31</v>
      </c>
      <c r="AL13" s="54">
        <v>26</v>
      </c>
      <c r="AM13" s="54">
        <v>32</v>
      </c>
    </row>
    <row r="14" spans="1:39">
      <c r="A14" s="48" t="s">
        <v>189</v>
      </c>
      <c r="B14" s="53">
        <v>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262</v>
      </c>
      <c r="O14" s="53">
        <v>340</v>
      </c>
      <c r="P14" s="53">
        <v>161</v>
      </c>
      <c r="Q14" s="53">
        <v>414.23211754282903</v>
      </c>
      <c r="R14" s="53">
        <v>558</v>
      </c>
      <c r="S14" s="53">
        <v>657</v>
      </c>
      <c r="T14" s="53">
        <v>683</v>
      </c>
      <c r="U14" s="53">
        <v>885.68711144105896</v>
      </c>
      <c r="V14" s="53">
        <v>845</v>
      </c>
      <c r="W14" s="53">
        <v>868</v>
      </c>
      <c r="X14" s="53">
        <v>902</v>
      </c>
      <c r="Y14" s="53">
        <v>1102</v>
      </c>
      <c r="Z14" s="53">
        <v>1008.2264798100001</v>
      </c>
      <c r="AA14" s="53">
        <v>939</v>
      </c>
      <c r="AB14" s="53">
        <v>938</v>
      </c>
      <c r="AC14" s="53">
        <v>1021</v>
      </c>
      <c r="AD14" s="53">
        <v>980</v>
      </c>
      <c r="AE14" s="53">
        <v>873</v>
      </c>
      <c r="AF14" s="53">
        <v>768</v>
      </c>
      <c r="AG14" s="53">
        <v>804</v>
      </c>
      <c r="AH14" s="53">
        <v>1083</v>
      </c>
      <c r="AI14" s="53">
        <v>903</v>
      </c>
      <c r="AJ14" s="53">
        <v>998</v>
      </c>
      <c r="AK14" s="53">
        <f>VLOOKUP(A14,'[1]Carteira de Crédito '!$A:$Y,25,0)</f>
        <v>898</v>
      </c>
      <c r="AL14" s="53">
        <v>1140</v>
      </c>
      <c r="AM14" s="53">
        <v>1209</v>
      </c>
    </row>
    <row r="15" spans="1:39">
      <c r="A15" s="49" t="s">
        <v>203</v>
      </c>
      <c r="B15" s="67">
        <v>0</v>
      </c>
      <c r="C15" s="67">
        <v>0</v>
      </c>
      <c r="D15" s="67">
        <v>63.5836696</v>
      </c>
      <c r="E15" s="67">
        <v>67.75437998000001</v>
      </c>
      <c r="F15" s="67">
        <v>32.842116940000004</v>
      </c>
      <c r="G15" s="67">
        <v>58.020885500559999</v>
      </c>
      <c r="H15" s="67">
        <v>101.52146791000001</v>
      </c>
      <c r="I15" s="67">
        <v>50.534347923825656</v>
      </c>
      <c r="J15" s="67">
        <v>22.526004677911224</v>
      </c>
      <c r="K15" s="67">
        <v>80.219004976156</v>
      </c>
      <c r="L15" s="67">
        <v>240.43440298663026</v>
      </c>
      <c r="M15" s="67">
        <v>355.75699906481202</v>
      </c>
      <c r="N15" s="67">
        <v>374.19382920599998</v>
      </c>
      <c r="O15" s="67">
        <v>138</v>
      </c>
      <c r="P15" s="67">
        <v>187</v>
      </c>
      <c r="Q15" s="67">
        <v>761</v>
      </c>
      <c r="R15" s="67">
        <v>870</v>
      </c>
      <c r="S15" s="67">
        <v>506</v>
      </c>
      <c r="T15" s="67">
        <v>422</v>
      </c>
      <c r="U15" s="67">
        <v>616</v>
      </c>
      <c r="V15" s="67">
        <v>1228</v>
      </c>
      <c r="W15" s="67">
        <v>625</v>
      </c>
      <c r="X15" s="67">
        <v>907</v>
      </c>
      <c r="Y15" s="67">
        <v>1043</v>
      </c>
      <c r="Z15" s="67">
        <v>779.19484884000008</v>
      </c>
      <c r="AA15" s="67">
        <v>126</v>
      </c>
      <c r="AB15" s="67">
        <v>616</v>
      </c>
      <c r="AC15" s="67">
        <v>1005</v>
      </c>
      <c r="AD15" s="67">
        <v>1584</v>
      </c>
      <c r="AE15" s="67">
        <v>1878</v>
      </c>
      <c r="AF15" s="54">
        <v>1978</v>
      </c>
      <c r="AG15" s="54">
        <v>1898</v>
      </c>
      <c r="AH15" s="54">
        <v>821</v>
      </c>
      <c r="AI15" s="54">
        <v>918</v>
      </c>
      <c r="AJ15" s="54">
        <v>1182</v>
      </c>
      <c r="AK15" s="54">
        <f>VLOOKUP(A15,'[1]Carteira de Crédito '!$A:$Y,25,0)</f>
        <v>1436</v>
      </c>
      <c r="AL15" s="54">
        <v>1793</v>
      </c>
      <c r="AM15" s="54">
        <v>1736</v>
      </c>
    </row>
    <row r="16" spans="1:39" ht="15.75" thickBot="1">
      <c r="A16" s="65" t="s">
        <v>177</v>
      </c>
      <c r="B16" s="66">
        <v>2170.9518145199995</v>
      </c>
      <c r="C16" s="66">
        <v>2395.278411660001</v>
      </c>
      <c r="D16" s="66">
        <v>3174.8383091499968</v>
      </c>
      <c r="E16" s="66">
        <v>3421.7092785100035</v>
      </c>
      <c r="F16" s="66">
        <v>3667.9836017971093</v>
      </c>
      <c r="G16" s="66">
        <v>3788.9353797279373</v>
      </c>
      <c r="H16" s="66">
        <v>4157.3913993499946</v>
      </c>
      <c r="I16" s="66">
        <v>4066.5518290258774</v>
      </c>
      <c r="J16" s="66">
        <v>4407.5426838378435</v>
      </c>
      <c r="K16" s="66">
        <v>4597.4664682631537</v>
      </c>
      <c r="L16" s="66">
        <v>5487.3820131348602</v>
      </c>
      <c r="M16" s="66">
        <v>5589.6177294744111</v>
      </c>
      <c r="N16" s="66">
        <v>6060.8794523935703</v>
      </c>
      <c r="O16" s="66">
        <v>6745.1563445573911</v>
      </c>
      <c r="P16" s="66">
        <v>7177.7374936874485</v>
      </c>
      <c r="Q16" s="66">
        <v>8346.3998815401228</v>
      </c>
      <c r="R16" s="66">
        <v>9382.701756326378</v>
      </c>
      <c r="S16" s="66">
        <v>9343.143915135719</v>
      </c>
      <c r="T16" s="66">
        <v>9231.0585205607058</v>
      </c>
      <c r="U16" s="66">
        <v>9256.3154708349775</v>
      </c>
      <c r="V16" s="66">
        <v>10326.52092595196</v>
      </c>
      <c r="W16" s="66">
        <v>10187.400978717224</v>
      </c>
      <c r="X16" s="66">
        <v>12057.631540910001</v>
      </c>
      <c r="Y16" s="66">
        <v>13124</v>
      </c>
      <c r="Z16" s="66">
        <v>13541.957281359995</v>
      </c>
      <c r="AA16" s="66">
        <v>13789</v>
      </c>
      <c r="AB16" s="66">
        <v>14965</v>
      </c>
      <c r="AC16" s="66">
        <v>16262</v>
      </c>
      <c r="AD16" s="66">
        <f>SUM(AD10:AD15)</f>
        <v>16691</v>
      </c>
      <c r="AE16" s="66">
        <f>SUM(AE10:AE15)</f>
        <v>16312</v>
      </c>
      <c r="AF16" s="66">
        <v>17268</v>
      </c>
      <c r="AG16" s="66">
        <v>17180</v>
      </c>
      <c r="AH16" s="66">
        <v>18349</v>
      </c>
      <c r="AI16" s="66">
        <v>17243</v>
      </c>
      <c r="AJ16" s="66">
        <v>17299</v>
      </c>
      <c r="AK16" s="66">
        <v>17309</v>
      </c>
      <c r="AL16" s="66">
        <v>19419</v>
      </c>
      <c r="AM16" s="66">
        <v>19495</v>
      </c>
    </row>
    <row r="18" spans="1:40" ht="15.75" thickBot="1"/>
    <row r="19" spans="1:40" ht="31.5" thickTop="1" thickBot="1">
      <c r="A19" s="46" t="s">
        <v>190</v>
      </c>
      <c r="B19" s="50">
        <v>42735</v>
      </c>
      <c r="C19" s="50">
        <v>42825</v>
      </c>
      <c r="D19" s="50">
        <v>42916</v>
      </c>
      <c r="E19" s="50">
        <v>43008</v>
      </c>
      <c r="F19" s="50">
        <v>43100</v>
      </c>
      <c r="G19" s="50">
        <v>43190</v>
      </c>
      <c r="H19" s="50">
        <v>43281</v>
      </c>
      <c r="I19" s="50">
        <v>43373</v>
      </c>
      <c r="J19" s="50">
        <v>43465</v>
      </c>
      <c r="K19" s="50">
        <v>43555</v>
      </c>
      <c r="L19" s="50">
        <v>43646</v>
      </c>
      <c r="M19" s="50">
        <v>43738</v>
      </c>
      <c r="N19" s="50">
        <v>43830</v>
      </c>
      <c r="O19" s="50">
        <v>43921</v>
      </c>
      <c r="P19" s="50">
        <v>44012</v>
      </c>
      <c r="Q19" s="50">
        <v>44104</v>
      </c>
      <c r="R19" s="50">
        <v>44196</v>
      </c>
      <c r="S19" s="50">
        <v>44286</v>
      </c>
      <c r="T19" s="50">
        <v>44377</v>
      </c>
      <c r="U19" s="50">
        <v>44440</v>
      </c>
      <c r="V19" s="50">
        <v>44531</v>
      </c>
      <c r="W19" s="50">
        <v>44621</v>
      </c>
      <c r="X19" s="50">
        <v>44713</v>
      </c>
      <c r="Y19" s="50">
        <v>44805</v>
      </c>
      <c r="Z19" s="50">
        <v>44896</v>
      </c>
      <c r="AA19" s="50">
        <v>44986</v>
      </c>
      <c r="AB19" s="50">
        <v>45078</v>
      </c>
      <c r="AC19" s="50">
        <v>45170</v>
      </c>
      <c r="AD19" s="50">
        <v>45261</v>
      </c>
      <c r="AE19" s="50">
        <v>45352</v>
      </c>
      <c r="AF19" s="50">
        <v>45444</v>
      </c>
      <c r="AG19" s="50">
        <v>45536</v>
      </c>
      <c r="AH19" s="50">
        <v>45627</v>
      </c>
      <c r="AI19" s="50">
        <v>45717</v>
      </c>
      <c r="AJ19" s="50">
        <v>45809</v>
      </c>
      <c r="AK19" s="50">
        <v>45901</v>
      </c>
      <c r="AL19" s="50">
        <v>45992</v>
      </c>
      <c r="AM19" s="50">
        <v>46082</v>
      </c>
    </row>
    <row r="20" spans="1:40" ht="15.75" thickTop="1">
      <c r="A20" s="48" t="s">
        <v>191</v>
      </c>
      <c r="B20" s="53">
        <v>853</v>
      </c>
      <c r="C20" s="53">
        <v>1039</v>
      </c>
      <c r="D20" s="53">
        <v>1432.0354100300099</v>
      </c>
      <c r="E20" s="53">
        <v>1450.5</v>
      </c>
      <c r="F20" s="53">
        <v>1562.3645978800039</v>
      </c>
      <c r="G20" s="53">
        <v>1528</v>
      </c>
      <c r="H20" s="53">
        <v>1739.5179471000004</v>
      </c>
      <c r="I20" s="53">
        <v>1798.9780000000001</v>
      </c>
      <c r="J20" s="53">
        <v>1718.897912609995</v>
      </c>
      <c r="K20" s="53">
        <v>1640</v>
      </c>
      <c r="L20" s="53">
        <v>2491.0431179144971</v>
      </c>
      <c r="M20" s="53">
        <v>2493.0962685363179</v>
      </c>
      <c r="N20" s="53">
        <v>2565.7577411115376</v>
      </c>
      <c r="O20" s="53">
        <v>2922.09204</v>
      </c>
      <c r="P20" s="53">
        <v>2910.6660000000002</v>
      </c>
      <c r="Q20" s="53">
        <v>3666</v>
      </c>
      <c r="R20" s="53">
        <v>5433</v>
      </c>
      <c r="S20" s="53">
        <v>5270</v>
      </c>
      <c r="T20" s="53">
        <v>5261</v>
      </c>
      <c r="U20" s="53">
        <v>5473.2830000000004</v>
      </c>
      <c r="V20" s="53">
        <v>5660.8190000000004</v>
      </c>
      <c r="W20" s="53">
        <v>5985.07</v>
      </c>
      <c r="X20" s="53">
        <v>6528.2749999999996</v>
      </c>
      <c r="Y20" s="53">
        <v>6934.277</v>
      </c>
      <c r="Z20" s="53">
        <v>8093.5609999999997</v>
      </c>
      <c r="AA20" s="53">
        <v>8188.2939999999999</v>
      </c>
      <c r="AB20" s="53">
        <v>9462.6110000000008</v>
      </c>
      <c r="AC20" s="53">
        <v>9794.6270000000004</v>
      </c>
      <c r="AD20" s="53">
        <v>10428</v>
      </c>
      <c r="AE20" s="53">
        <v>10323</v>
      </c>
      <c r="AF20" s="53">
        <v>11573</v>
      </c>
      <c r="AG20" s="53">
        <v>11546.858</v>
      </c>
      <c r="AH20" s="53">
        <v>12270.004000000001</v>
      </c>
      <c r="AI20" s="53">
        <f>'[2]L) Créd Produto'!$C$22</f>
        <v>11008.736000000001</v>
      </c>
      <c r="AJ20" s="53">
        <v>13959.046</v>
      </c>
      <c r="AK20" s="53">
        <f>VLOOKUP(A20,'[1]L) Créd Produto'!$B$17:$C$29,2,0)</f>
        <v>13513.907255339325</v>
      </c>
      <c r="AL20" s="53">
        <v>14990</v>
      </c>
      <c r="AM20" s="53">
        <v>0</v>
      </c>
    </row>
    <row r="21" spans="1:40">
      <c r="A21" s="49" t="s">
        <v>192</v>
      </c>
      <c r="B21" s="54">
        <v>257</v>
      </c>
      <c r="C21" s="54">
        <v>226</v>
      </c>
      <c r="D21" s="54">
        <v>191.62899999999999</v>
      </c>
      <c r="E21" s="54">
        <v>226.05</v>
      </c>
      <c r="F21" s="54">
        <v>270.61404331</v>
      </c>
      <c r="G21" s="54">
        <v>181.43298573000001</v>
      </c>
      <c r="H21" s="54">
        <v>174.78100379999998</v>
      </c>
      <c r="I21" s="54">
        <v>165.661</v>
      </c>
      <c r="J21" s="54">
        <v>260.44585999999998</v>
      </c>
      <c r="K21" s="54">
        <v>284</v>
      </c>
      <c r="L21" s="54">
        <v>558.83842124</v>
      </c>
      <c r="M21" s="54">
        <v>554.00588420000008</v>
      </c>
      <c r="N21" s="54">
        <v>878.52600600000073</v>
      </c>
      <c r="O21" s="54">
        <v>1288.10572619</v>
      </c>
      <c r="P21" s="54">
        <v>2167.4598000000001</v>
      </c>
      <c r="Q21" s="54">
        <v>2123</v>
      </c>
      <c r="R21" s="54">
        <v>1448</v>
      </c>
      <c r="S21" s="54">
        <v>1175</v>
      </c>
      <c r="T21" s="54">
        <v>1200</v>
      </c>
      <c r="U21" s="54">
        <v>1045.7344702700011</v>
      </c>
      <c r="V21" s="54">
        <v>1019.3520000000008</v>
      </c>
      <c r="W21" s="54">
        <v>814.45697793999898</v>
      </c>
      <c r="X21" s="54">
        <v>727.8225405612975</v>
      </c>
      <c r="Y21" s="54">
        <v>526.38216655673205</v>
      </c>
      <c r="Z21" s="54">
        <v>724.58611990000281</v>
      </c>
      <c r="AA21" s="54">
        <v>1137.625</v>
      </c>
      <c r="AB21" s="54">
        <v>1224.3279999999995</v>
      </c>
      <c r="AC21" s="54">
        <v>1708.3287228156642</v>
      </c>
      <c r="AD21" s="54">
        <v>1805</v>
      </c>
      <c r="AE21" s="54">
        <v>1963</v>
      </c>
      <c r="AF21" s="54">
        <v>1635.7927098160399</v>
      </c>
      <c r="AG21" s="54">
        <v>2326.8433103635871</v>
      </c>
      <c r="AH21" s="54">
        <v>2918.0421292081865</v>
      </c>
      <c r="AI21" s="54">
        <f>'[2]L) Créd Produto'!$C$27</f>
        <v>3368.4147510169096</v>
      </c>
      <c r="AJ21" s="54">
        <v>834.39822279883083</v>
      </c>
      <c r="AK21" s="54">
        <f>VLOOKUP(A21,'[1]L) Créd Produto'!$B$17:$C$29,2,0)</f>
        <v>1257.3443911303293</v>
      </c>
      <c r="AL21" s="54">
        <v>1226</v>
      </c>
      <c r="AM21" s="54">
        <v>0</v>
      </c>
    </row>
    <row r="22" spans="1:40">
      <c r="A22" s="48" t="s">
        <v>204</v>
      </c>
      <c r="B22" s="53">
        <v>214</v>
      </c>
      <c r="C22" s="53">
        <v>220</v>
      </c>
      <c r="D22" s="53">
        <v>554.62756746000002</v>
      </c>
      <c r="E22" s="53">
        <v>717.02499999999998</v>
      </c>
      <c r="F22" s="53">
        <v>791.41242312999771</v>
      </c>
      <c r="G22" s="53">
        <v>989.59320387964533</v>
      </c>
      <c r="H22" s="53">
        <v>1131.5338212699999</v>
      </c>
      <c r="I22" s="53">
        <v>1079.643</v>
      </c>
      <c r="J22" s="53">
        <v>1308.2099743193567</v>
      </c>
      <c r="K22" s="53">
        <v>1472</v>
      </c>
      <c r="L22" s="53">
        <v>961.57169886999998</v>
      </c>
      <c r="M22" s="53">
        <v>949.59676904999981</v>
      </c>
      <c r="N22" s="53">
        <v>1112.866692054027</v>
      </c>
      <c r="O22" s="53">
        <v>1266.1172500000002</v>
      </c>
      <c r="P22" s="53">
        <v>1003.864</v>
      </c>
      <c r="Q22" s="53">
        <v>1372</v>
      </c>
      <c r="R22" s="53">
        <v>1240</v>
      </c>
      <c r="S22" s="53">
        <v>1494</v>
      </c>
      <c r="T22" s="53">
        <v>1212</v>
      </c>
      <c r="U22" s="53">
        <v>1047.3150000000001</v>
      </c>
      <c r="V22" s="53">
        <v>1602.5709999999999</v>
      </c>
      <c r="W22" s="53">
        <v>1257.57</v>
      </c>
      <c r="X22" s="53">
        <v>1528.894</v>
      </c>
      <c r="Y22" s="53">
        <v>1427.7710000000002</v>
      </c>
      <c r="Z22" s="69">
        <v>1090</v>
      </c>
      <c r="AA22" s="53">
        <v>1184.4490000000001</v>
      </c>
      <c r="AB22" s="53">
        <f>1329.035+49</f>
        <v>1378.0350000000001</v>
      </c>
      <c r="AC22" s="53">
        <v>2211</v>
      </c>
      <c r="AD22" s="53">
        <v>1810</v>
      </c>
      <c r="AE22" s="53">
        <f>1847+98</f>
        <v>1945</v>
      </c>
      <c r="AF22" s="53">
        <v>2141</v>
      </c>
      <c r="AG22" s="53">
        <v>1974</v>
      </c>
      <c r="AH22" s="53">
        <v>2075.0720000000001</v>
      </c>
      <c r="AI22" s="53">
        <f>'[2]L) Créd Produto'!$C$24+'[2]L) Créd Produto'!$C$29</f>
        <v>1779.6949999999999</v>
      </c>
      <c r="AJ22" s="53">
        <v>1709.7090000000001</v>
      </c>
      <c r="AK22" s="53">
        <v>1715.0758804358463</v>
      </c>
      <c r="AL22" s="53">
        <v>2107</v>
      </c>
      <c r="AM22" s="53">
        <v>0</v>
      </c>
      <c r="AN22" s="53"/>
    </row>
    <row r="23" spans="1:40">
      <c r="A23" s="49" t="s">
        <v>208</v>
      </c>
      <c r="B23" s="54">
        <v>413</v>
      </c>
      <c r="C23" s="54">
        <v>359</v>
      </c>
      <c r="D23" s="54">
        <v>335.46091068999903</v>
      </c>
      <c r="E23" s="54">
        <v>416.71300000000002</v>
      </c>
      <c r="F23" s="54">
        <v>457.29919654000128</v>
      </c>
      <c r="G23" s="54">
        <v>485.10840499</v>
      </c>
      <c r="H23" s="54">
        <v>539.10238445999994</v>
      </c>
      <c r="I23" s="54">
        <v>571.26700000000005</v>
      </c>
      <c r="J23" s="54">
        <v>740.74972897142379</v>
      </c>
      <c r="K23" s="54">
        <v>764</v>
      </c>
      <c r="L23" s="54">
        <v>784.8646941577498</v>
      </c>
      <c r="M23" s="54">
        <v>787.16394203933862</v>
      </c>
      <c r="N23" s="54">
        <v>778.89148217999957</v>
      </c>
      <c r="O23" s="54">
        <v>704.12234999999998</v>
      </c>
      <c r="P23" s="54">
        <v>684.27300000000002</v>
      </c>
      <c r="Q23" s="54">
        <v>616</v>
      </c>
      <c r="R23" s="54">
        <v>710</v>
      </c>
      <c r="S23" s="54">
        <v>859.09199999999998</v>
      </c>
      <c r="T23" s="54">
        <v>916</v>
      </c>
      <c r="U23" s="54">
        <v>1008.1950000000001</v>
      </c>
      <c r="V23" s="54">
        <v>1257.8420000000001</v>
      </c>
      <c r="W23" s="54">
        <v>1251.4069999999999</v>
      </c>
      <c r="X23" s="54">
        <v>2170.3560000000002</v>
      </c>
      <c r="Y23" s="54">
        <v>2899.5450000000001</v>
      </c>
      <c r="Z23" s="54">
        <v>2560.7139999999999</v>
      </c>
      <c r="AA23" s="54">
        <v>2495.3989999999999</v>
      </c>
      <c r="AB23" s="54">
        <v>2080.444</v>
      </c>
      <c r="AC23" s="54">
        <v>1848.3</v>
      </c>
      <c r="AD23" s="54">
        <v>1832</v>
      </c>
      <c r="AE23" s="54">
        <v>1438</v>
      </c>
      <c r="AF23" s="54">
        <v>1328</v>
      </c>
      <c r="AG23" s="54">
        <v>708.92100000000005</v>
      </c>
      <c r="AH23" s="54">
        <v>632.66499999999996</v>
      </c>
      <c r="AI23" s="54">
        <f>'[2]L) Créd Produto'!$C$20</f>
        <v>575.87699999999995</v>
      </c>
      <c r="AJ23" s="54">
        <v>429.94799999999998</v>
      </c>
      <c r="AK23" s="54">
        <f>VLOOKUP(A23,'[1]L) Créd Produto'!$B$17:$C$29,2,0)</f>
        <v>492.75250602866117</v>
      </c>
      <c r="AL23" s="54">
        <v>449</v>
      </c>
      <c r="AM23" s="54">
        <v>0</v>
      </c>
    </row>
    <row r="24" spans="1:40">
      <c r="A24" s="48" t="s">
        <v>193</v>
      </c>
      <c r="B24" s="53">
        <v>434</v>
      </c>
      <c r="C24" s="53">
        <v>551</v>
      </c>
      <c r="D24" s="53">
        <v>661.08510059999901</v>
      </c>
      <c r="E24" s="53">
        <v>611.42100000000005</v>
      </c>
      <c r="F24" s="53">
        <v>586.29334093999989</v>
      </c>
      <c r="G24" s="53">
        <v>604.80078512828823</v>
      </c>
      <c r="H24" s="53">
        <v>572.45624271999998</v>
      </c>
      <c r="I24" s="53">
        <v>450.99799999999999</v>
      </c>
      <c r="J24" s="53">
        <v>379.23920946346016</v>
      </c>
      <c r="K24" s="53">
        <v>437</v>
      </c>
      <c r="L24" s="53">
        <v>691.05991695613977</v>
      </c>
      <c r="M24" s="53">
        <v>805.75486726561905</v>
      </c>
      <c r="N24" s="53">
        <v>724.83753104800303</v>
      </c>
      <c r="O24" s="53">
        <v>564.71897999999999</v>
      </c>
      <c r="P24" s="53">
        <v>411.649</v>
      </c>
      <c r="Q24" s="53">
        <v>569</v>
      </c>
      <c r="R24" s="53">
        <v>552</v>
      </c>
      <c r="S24" s="53">
        <v>545</v>
      </c>
      <c r="T24" s="53">
        <v>642</v>
      </c>
      <c r="U24" s="53">
        <v>681.78800000000001</v>
      </c>
      <c r="V24" s="53">
        <v>786.41600000000005</v>
      </c>
      <c r="W24" s="53">
        <v>878.89700000000005</v>
      </c>
      <c r="X24" s="53">
        <v>1102.2840000000001</v>
      </c>
      <c r="Y24" s="53">
        <v>1335.9690000000001</v>
      </c>
      <c r="Z24" s="53">
        <v>1072.6120000000001</v>
      </c>
      <c r="AA24" s="53">
        <v>783.23299999999995</v>
      </c>
      <c r="AB24" s="53">
        <v>819.59400000000005</v>
      </c>
      <c r="AC24" s="53">
        <v>699.45799999999997</v>
      </c>
      <c r="AD24" s="53">
        <v>739</v>
      </c>
      <c r="AE24" s="53">
        <v>643</v>
      </c>
      <c r="AF24" s="53">
        <v>590</v>
      </c>
      <c r="AG24" s="53">
        <v>622.995</v>
      </c>
      <c r="AH24" s="53">
        <v>453.62599999999998</v>
      </c>
      <c r="AI24" s="53">
        <f>'[2]L) Créd Produto'!$C$17</f>
        <v>509.97800000000001</v>
      </c>
      <c r="AJ24" s="53">
        <v>365.99799999999999</v>
      </c>
      <c r="AK24" s="53">
        <f>VLOOKUP(A24,'[1]L) Créd Produto'!$B$17:$C$29,2,0)</f>
        <v>329.4625422958423</v>
      </c>
      <c r="AL24" s="53">
        <v>647</v>
      </c>
      <c r="AM24" s="53">
        <v>0</v>
      </c>
    </row>
    <row r="25" spans="1:40">
      <c r="A25" s="54" t="s">
        <v>288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4">
        <v>0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4">
        <v>0</v>
      </c>
      <c r="AK25" s="54">
        <v>0</v>
      </c>
      <c r="AL25" s="54">
        <v>0</v>
      </c>
      <c r="AM25" s="54">
        <v>11221.592669645155</v>
      </c>
    </row>
    <row r="26" spans="1:40">
      <c r="A26" s="53" t="s">
        <v>289</v>
      </c>
      <c r="B26" s="53">
        <v>0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3">
        <v>0</v>
      </c>
      <c r="Z26" s="53">
        <v>0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  <c r="AG26" s="53">
        <v>0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6674.6402035824376</v>
      </c>
    </row>
    <row r="27" spans="1:40">
      <c r="A27" s="54" t="s">
        <v>290</v>
      </c>
      <c r="B27" s="54">
        <v>0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54">
        <v>0</v>
      </c>
      <c r="T27" s="54">
        <v>0</v>
      </c>
      <c r="U27" s="54">
        <v>0</v>
      </c>
      <c r="V27" s="54">
        <v>0</v>
      </c>
      <c r="W27" s="54">
        <v>0</v>
      </c>
      <c r="X27" s="54">
        <v>0</v>
      </c>
      <c r="Y27" s="54">
        <v>0</v>
      </c>
      <c r="Z27" s="54">
        <v>0</v>
      </c>
      <c r="AA27" s="54">
        <v>0</v>
      </c>
      <c r="AB27" s="54">
        <v>0</v>
      </c>
      <c r="AC27" s="54">
        <v>0</v>
      </c>
      <c r="AD27" s="54">
        <v>0</v>
      </c>
      <c r="AE27" s="54">
        <v>0</v>
      </c>
      <c r="AF27" s="54">
        <v>0</v>
      </c>
      <c r="AG27" s="54">
        <v>0</v>
      </c>
      <c r="AH27" s="54">
        <v>0</v>
      </c>
      <c r="AI27" s="54">
        <v>0</v>
      </c>
      <c r="AJ27" s="54">
        <v>0</v>
      </c>
      <c r="AK27" s="54">
        <v>0</v>
      </c>
      <c r="AL27" s="54">
        <v>0</v>
      </c>
      <c r="AM27" s="54">
        <v>1455.5410634699999</v>
      </c>
    </row>
    <row r="28" spans="1:40">
      <c r="A28" s="53" t="s">
        <v>202</v>
      </c>
      <c r="B28" s="53">
        <v>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3">
        <v>0</v>
      </c>
      <c r="Z28" s="53">
        <v>0</v>
      </c>
      <c r="AA28" s="53">
        <v>0</v>
      </c>
      <c r="AB28" s="53">
        <v>0</v>
      </c>
      <c r="AC28" s="53">
        <v>0</v>
      </c>
      <c r="AD28" s="53">
        <v>0</v>
      </c>
      <c r="AE28" s="53">
        <v>0</v>
      </c>
      <c r="AF28" s="53">
        <v>0</v>
      </c>
      <c r="AG28" s="53">
        <v>0</v>
      </c>
      <c r="AH28" s="53">
        <v>0</v>
      </c>
      <c r="AI28" s="53">
        <v>0</v>
      </c>
      <c r="AJ28" s="53">
        <v>0</v>
      </c>
      <c r="AK28" s="53">
        <v>0</v>
      </c>
      <c r="AL28" s="53">
        <v>0</v>
      </c>
      <c r="AM28" s="53">
        <v>142.92441238151201</v>
      </c>
    </row>
    <row r="29" spans="1:40" ht="15.75" thickBot="1">
      <c r="A29" s="59" t="s">
        <v>177</v>
      </c>
      <c r="B29" s="60">
        <v>2171</v>
      </c>
      <c r="C29" s="60">
        <v>2395</v>
      </c>
      <c r="D29" s="60">
        <v>3174.8379887800074</v>
      </c>
      <c r="E29" s="60">
        <v>3421.7089999999998</v>
      </c>
      <c r="F29" s="60">
        <v>3667.9836018000028</v>
      </c>
      <c r="G29" s="60">
        <v>3788.9353797279337</v>
      </c>
      <c r="H29" s="60">
        <v>4157.39139935</v>
      </c>
      <c r="I29" s="60">
        <v>4066.547</v>
      </c>
      <c r="J29" s="60">
        <v>4407.5426853642357</v>
      </c>
      <c r="K29" s="60">
        <v>4597</v>
      </c>
      <c r="L29" s="60">
        <v>5487.3778491383873</v>
      </c>
      <c r="M29" s="60">
        <v>5589.6177310912763</v>
      </c>
      <c r="N29" s="60">
        <v>6060.8794523935685</v>
      </c>
      <c r="O29" s="60">
        <v>6745.1563461899996</v>
      </c>
      <c r="P29" s="60">
        <v>7177.9117999999999</v>
      </c>
      <c r="Q29" s="60">
        <v>8346</v>
      </c>
      <c r="R29" s="60">
        <v>9383</v>
      </c>
      <c r="S29" s="60">
        <v>9343.0920000000006</v>
      </c>
      <c r="T29" s="60">
        <v>9231</v>
      </c>
      <c r="U29" s="60">
        <v>9256.3154702700012</v>
      </c>
      <c r="V29" s="60">
        <v>10327.000000000002</v>
      </c>
      <c r="W29" s="60">
        <v>10187.400977939998</v>
      </c>
      <c r="X29" s="60">
        <v>12057.631540561299</v>
      </c>
      <c r="Y29" s="60">
        <v>13123.944166556734</v>
      </c>
      <c r="Z29" s="60">
        <v>13541.899119900003</v>
      </c>
      <c r="AA29" s="60">
        <f>SUM(AA20:AA24)</f>
        <v>13789</v>
      </c>
      <c r="AB29" s="60">
        <v>14965</v>
      </c>
      <c r="AC29" s="60">
        <v>16262.169722815664</v>
      </c>
      <c r="AD29" s="60">
        <f>SUM(AD20:AD24)</f>
        <v>16614</v>
      </c>
      <c r="AE29" s="60">
        <f>SUM(AE20:AE24)</f>
        <v>16312</v>
      </c>
      <c r="AF29" s="60">
        <v>17267.915709816039</v>
      </c>
      <c r="AG29" s="60">
        <v>17179.739310363588</v>
      </c>
      <c r="AH29" s="60">
        <v>18349.40912920819</v>
      </c>
      <c r="AI29" s="60">
        <v>17242.70075101691</v>
      </c>
      <c r="AJ29" s="60">
        <v>17299.099222798832</v>
      </c>
      <c r="AK29" s="60">
        <v>17308.542575230003</v>
      </c>
      <c r="AL29" s="60">
        <v>19419</v>
      </c>
      <c r="AM29" s="60">
        <v>19494.698349079103</v>
      </c>
    </row>
    <row r="30" spans="1:40" ht="15.75" thickTop="1"/>
    <row r="31" spans="1:40" ht="15" customHeight="1"/>
    <row r="32" spans="1:4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</sheetData>
  <pageMargins left="0.7" right="0.7" top="0.75" bottom="0.75" header="0.3" footer="0.3"/>
  <pageSetup paperSize="9" orientation="portrait" horizontalDpi="1200" verticalDpi="1200" r:id="rId1"/>
  <ignoredErrors>
    <ignoredError sqref="AD16:AE16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F1E5D-03E1-4D9F-90B1-68A4E219098A}">
  <sheetPr codeName="Sheet5">
    <tabColor rgb="FF003B77"/>
  </sheetPr>
  <dimension ref="A8:AN44"/>
  <sheetViews>
    <sheetView showGridLines="0" zoomScale="90" zoomScaleNormal="90" workbookViewId="0">
      <pane xSplit="1" topLeftCell="AE1" activePane="topRight" state="frozen"/>
      <selection activeCell="AM17" sqref="AM17"/>
      <selection pane="topRight" activeCell="A32" sqref="A32"/>
    </sheetView>
  </sheetViews>
  <sheetFormatPr defaultRowHeight="15"/>
  <cols>
    <col min="1" max="1" width="48.5703125" customWidth="1"/>
    <col min="17" max="17" width="9.5703125" bestFit="1" customWidth="1"/>
    <col min="21" max="22" width="10.5703125" bestFit="1" customWidth="1"/>
    <col min="26" max="26" width="9.140625" customWidth="1"/>
    <col min="27" max="30" width="8.5703125" bestFit="1" customWidth="1"/>
  </cols>
  <sheetData>
    <row r="8" spans="1:40" ht="15.75" thickBot="1"/>
    <row r="9" spans="1:40" ht="72.75" customHeight="1" thickTop="1" thickBot="1">
      <c r="A9" s="46" t="s">
        <v>185</v>
      </c>
      <c r="B9" s="50">
        <v>42735</v>
      </c>
      <c r="C9" s="50">
        <v>42825</v>
      </c>
      <c r="D9" s="50">
        <v>42916</v>
      </c>
      <c r="E9" s="50">
        <v>43008</v>
      </c>
      <c r="F9" s="50">
        <v>43100</v>
      </c>
      <c r="G9" s="50">
        <v>43190</v>
      </c>
      <c r="H9" s="50">
        <v>43281</v>
      </c>
      <c r="I9" s="50">
        <v>43373</v>
      </c>
      <c r="J9" s="50">
        <v>43465</v>
      </c>
      <c r="K9" s="50">
        <v>43555</v>
      </c>
      <c r="L9" s="50">
        <v>43646</v>
      </c>
      <c r="M9" s="50">
        <v>43738</v>
      </c>
      <c r="N9" s="50">
        <v>43830</v>
      </c>
      <c r="O9" s="50">
        <v>43921</v>
      </c>
      <c r="P9" s="50">
        <v>44012</v>
      </c>
      <c r="Q9" s="50">
        <v>44104</v>
      </c>
      <c r="R9" s="50">
        <v>44196</v>
      </c>
      <c r="S9" s="50">
        <v>44286</v>
      </c>
      <c r="T9" s="50">
        <v>44377</v>
      </c>
      <c r="U9" s="50">
        <v>44440</v>
      </c>
      <c r="V9" s="50">
        <v>44531</v>
      </c>
      <c r="W9" s="50">
        <v>44621</v>
      </c>
      <c r="X9" s="50">
        <v>44713</v>
      </c>
      <c r="Y9" s="50">
        <v>44805</v>
      </c>
      <c r="Z9" s="50">
        <v>44896</v>
      </c>
      <c r="AA9" s="50">
        <v>44986</v>
      </c>
      <c r="AB9" s="50">
        <v>45078</v>
      </c>
      <c r="AC9" s="50">
        <v>45170</v>
      </c>
      <c r="AD9" s="50">
        <v>45291</v>
      </c>
      <c r="AE9" s="50">
        <v>45382</v>
      </c>
      <c r="AF9" s="50">
        <v>45444</v>
      </c>
      <c r="AG9" s="50">
        <v>45536</v>
      </c>
      <c r="AH9" s="50">
        <v>45627</v>
      </c>
      <c r="AI9" s="50">
        <v>45717</v>
      </c>
      <c r="AJ9" s="50">
        <v>45809</v>
      </c>
      <c r="AK9" s="50">
        <v>45901</v>
      </c>
      <c r="AL9" s="50">
        <v>45901</v>
      </c>
      <c r="AM9" s="50">
        <v>45992</v>
      </c>
      <c r="AN9" s="50">
        <v>46082</v>
      </c>
    </row>
    <row r="10" spans="1:40" ht="15.75" thickTop="1">
      <c r="A10" s="48" t="s">
        <v>174</v>
      </c>
      <c r="B10" s="47">
        <v>2575</v>
      </c>
      <c r="C10" s="47">
        <v>2593.1925004900013</v>
      </c>
      <c r="D10" s="47">
        <v>2834.4396673199981</v>
      </c>
      <c r="E10" s="47">
        <v>3033.0950371299991</v>
      </c>
      <c r="F10" s="47">
        <v>3015</v>
      </c>
      <c r="G10" s="47">
        <v>3151.5812375300002</v>
      </c>
      <c r="H10" s="47">
        <v>3316.8247642059982</v>
      </c>
      <c r="I10" s="47">
        <v>3354.3278921499996</v>
      </c>
      <c r="J10" s="47">
        <v>3578.5808488591006</v>
      </c>
      <c r="K10" s="47">
        <v>3445.4449308500007</v>
      </c>
      <c r="L10" s="47">
        <v>3510.4518778199999</v>
      </c>
      <c r="M10" s="47">
        <v>3450.2000818899987</v>
      </c>
      <c r="N10" s="47">
        <v>3194.8757035200006</v>
      </c>
      <c r="O10" s="47">
        <v>3739.1764333399988</v>
      </c>
      <c r="P10" s="47">
        <v>2319</v>
      </c>
      <c r="Q10" s="47">
        <v>2834.1795559800012</v>
      </c>
      <c r="R10" s="47">
        <v>4124</v>
      </c>
      <c r="S10" s="47">
        <v>3444</v>
      </c>
      <c r="T10" s="47">
        <v>3933</v>
      </c>
      <c r="U10" s="47">
        <f>5347-U11</f>
        <v>3441</v>
      </c>
      <c r="V10" s="47">
        <f>5542-V11</f>
        <v>3302</v>
      </c>
      <c r="W10" s="47">
        <v>3332</v>
      </c>
      <c r="X10" s="47">
        <v>3857</v>
      </c>
      <c r="Y10" s="47">
        <f>9052.89237377001-Y11</f>
        <v>3504.0770288199965</v>
      </c>
      <c r="Z10" s="47">
        <f>9972-Z11</f>
        <v>4214</v>
      </c>
      <c r="AA10" s="47">
        <v>3790</v>
      </c>
      <c r="AB10" s="47">
        <v>3298.9926440700006</v>
      </c>
      <c r="AC10" s="47">
        <f>10891-AC11</f>
        <v>3371</v>
      </c>
      <c r="AD10" s="47">
        <f>11914.00278703-AD11</f>
        <v>3987.18419033999</v>
      </c>
      <c r="AE10" s="47">
        <v>4431</v>
      </c>
      <c r="AF10" s="47">
        <v>5344</v>
      </c>
      <c r="AG10" s="47">
        <v>5331</v>
      </c>
      <c r="AH10" s="47">
        <f>VLOOKUP(A10,'[3]L) Captação Total'!$A:$BW,75,0)</f>
        <v>5496</v>
      </c>
      <c r="AI10" s="47">
        <f>VLOOKUP($A10,'[2]L) Captação Total'!$A:$BX,76,0)</f>
        <v>5238</v>
      </c>
      <c r="AJ10" s="47">
        <v>5715</v>
      </c>
      <c r="AK10" s="47">
        <v>5941</v>
      </c>
      <c r="AL10" s="47">
        <v>5941</v>
      </c>
      <c r="AM10" s="47">
        <v>7246</v>
      </c>
      <c r="AN10" s="47">
        <v>8407</v>
      </c>
    </row>
    <row r="11" spans="1:40">
      <c r="A11" s="49" t="s">
        <v>218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>
        <v>1385</v>
      </c>
      <c r="Q11" s="45">
        <v>1450.1983367099992</v>
      </c>
      <c r="R11" s="45">
        <v>1600</v>
      </c>
      <c r="S11" s="45">
        <v>1571</v>
      </c>
      <c r="T11" s="45">
        <v>1483</v>
      </c>
      <c r="U11" s="45">
        <v>1906</v>
      </c>
      <c r="V11" s="45">
        <v>2240</v>
      </c>
      <c r="W11" s="45">
        <v>3144</v>
      </c>
      <c r="X11" s="45">
        <v>4504</v>
      </c>
      <c r="Y11" s="45">
        <v>5548.8153449500132</v>
      </c>
      <c r="Z11" s="45">
        <v>5758</v>
      </c>
      <c r="AA11" s="45">
        <v>6485</v>
      </c>
      <c r="AB11" s="45">
        <v>7341.2044371199836</v>
      </c>
      <c r="AC11" s="45">
        <v>7520</v>
      </c>
      <c r="AD11" s="45">
        <v>7926.8185966900101</v>
      </c>
      <c r="AE11" s="45">
        <v>7487</v>
      </c>
      <c r="AF11" s="45">
        <v>7491</v>
      </c>
      <c r="AG11" s="45">
        <v>7747</v>
      </c>
      <c r="AH11" s="45">
        <f>VLOOKUP(A11,'[3]L) Captação Total'!$A:$BW,75,0)</f>
        <v>8922</v>
      </c>
      <c r="AI11" s="45">
        <f>VLOOKUP($A11,'[2]L) Captação Total'!$A:$BX,76,0)</f>
        <v>8675</v>
      </c>
      <c r="AJ11" s="45">
        <v>9307</v>
      </c>
      <c r="AK11" s="45">
        <v>9185</v>
      </c>
      <c r="AL11" s="45">
        <v>9185</v>
      </c>
      <c r="AM11" s="45">
        <v>9274</v>
      </c>
      <c r="AN11" s="45">
        <v>9098</v>
      </c>
    </row>
    <row r="12" spans="1:40">
      <c r="A12" s="48" t="s">
        <v>175</v>
      </c>
      <c r="B12" s="47">
        <v>261</v>
      </c>
      <c r="C12" s="47">
        <v>190.89372114</v>
      </c>
      <c r="D12" s="47">
        <v>434.72488855</v>
      </c>
      <c r="E12" s="47">
        <v>668.89624568999989</v>
      </c>
      <c r="F12" s="47">
        <v>772</v>
      </c>
      <c r="G12" s="47">
        <v>668.28914355999996</v>
      </c>
      <c r="H12" s="47">
        <v>803.36389740999994</v>
      </c>
      <c r="I12" s="47">
        <v>795.68172995999998</v>
      </c>
      <c r="J12" s="47">
        <v>949.88065844999994</v>
      </c>
      <c r="K12" s="47">
        <v>1190.0356155900001</v>
      </c>
      <c r="L12" s="47">
        <v>1720.2451615799998</v>
      </c>
      <c r="M12" s="47">
        <v>2022.1294511199999</v>
      </c>
      <c r="N12" s="47">
        <v>2165.61333354</v>
      </c>
      <c r="O12" s="47">
        <v>2661.5552808900002</v>
      </c>
      <c r="P12" s="47">
        <v>2945.4032378500001</v>
      </c>
      <c r="Q12" s="47">
        <v>3302.9351244299996</v>
      </c>
      <c r="R12" s="47">
        <v>2908.3923367399998</v>
      </c>
      <c r="S12" s="47">
        <v>3473.8756164400006</v>
      </c>
      <c r="T12" s="47">
        <v>3389.1284615200002</v>
      </c>
      <c r="U12" s="47">
        <v>3769</v>
      </c>
      <c r="V12" s="47">
        <v>4129</v>
      </c>
      <c r="W12" s="47">
        <v>4046.2019060300004</v>
      </c>
      <c r="X12" s="47">
        <v>4829.1878124300001</v>
      </c>
      <c r="Y12" s="47">
        <v>5111</v>
      </c>
      <c r="Z12" s="47">
        <v>4960</v>
      </c>
      <c r="AA12" s="47">
        <v>4826</v>
      </c>
      <c r="AB12" s="47">
        <v>5456.0775667399994</v>
      </c>
      <c r="AC12" s="47">
        <v>5177</v>
      </c>
      <c r="AD12" s="47">
        <v>5487</v>
      </c>
      <c r="AE12" s="47">
        <v>5677</v>
      </c>
      <c r="AF12" s="47">
        <v>6398</v>
      </c>
      <c r="AG12" s="47">
        <v>5674</v>
      </c>
      <c r="AH12" s="47">
        <f>VLOOKUP(A12,'[3]L) Captação Total'!$A:$BW,75,0)</f>
        <v>6319</v>
      </c>
      <c r="AI12" s="47">
        <f>VLOOKUP($A12,'[2]L) Captação Total'!$A:$BX,76,0)</f>
        <v>6313</v>
      </c>
      <c r="AJ12" s="47">
        <v>4952</v>
      </c>
      <c r="AK12" s="47">
        <v>5191</v>
      </c>
      <c r="AL12" s="47">
        <v>5191</v>
      </c>
      <c r="AM12" s="47">
        <v>6105</v>
      </c>
      <c r="AN12" s="47">
        <v>6980</v>
      </c>
    </row>
    <row r="13" spans="1:40">
      <c r="A13" s="49" t="s">
        <v>176</v>
      </c>
      <c r="B13" s="45">
        <v>128</v>
      </c>
      <c r="C13" s="45">
        <v>225.84870496999997</v>
      </c>
      <c r="D13" s="45">
        <v>387.49735298999997</v>
      </c>
      <c r="E13" s="45">
        <v>320.41891847999989</v>
      </c>
      <c r="F13" s="45">
        <v>298</v>
      </c>
      <c r="G13" s="45">
        <v>265.16316633999992</v>
      </c>
      <c r="H13" s="45">
        <v>521.10606331999986</v>
      </c>
      <c r="I13" s="45">
        <v>396.6360473900001</v>
      </c>
      <c r="J13" s="45">
        <v>368</v>
      </c>
      <c r="K13" s="45">
        <v>443.77493489</v>
      </c>
      <c r="L13" s="45">
        <v>520</v>
      </c>
      <c r="M13" s="45">
        <v>824.16032282999993</v>
      </c>
      <c r="N13" s="45">
        <v>1012.4975487800002</v>
      </c>
      <c r="O13" s="45">
        <v>683.71435772000007</v>
      </c>
      <c r="P13" s="45">
        <v>778</v>
      </c>
      <c r="Q13" s="45">
        <v>1525.1853912400006</v>
      </c>
      <c r="R13" s="45">
        <v>1662.4840083200006</v>
      </c>
      <c r="S13" s="45">
        <v>1108.2168834899992</v>
      </c>
      <c r="T13" s="45">
        <v>1138.9543925799994</v>
      </c>
      <c r="U13" s="54">
        <v>868</v>
      </c>
      <c r="V13" s="54">
        <v>1097</v>
      </c>
      <c r="W13" s="54">
        <v>1017.8441333999998</v>
      </c>
      <c r="X13" s="54">
        <v>1061.12156162</v>
      </c>
      <c r="Y13" s="54">
        <v>1228</v>
      </c>
      <c r="Z13" s="54">
        <v>1168.5206241100002</v>
      </c>
      <c r="AA13" s="54">
        <v>1083</v>
      </c>
      <c r="AB13" s="54">
        <v>867.25014587999999</v>
      </c>
      <c r="AC13" s="54">
        <v>1087</v>
      </c>
      <c r="AD13" s="54">
        <v>2028</v>
      </c>
      <c r="AE13" s="54">
        <v>2060</v>
      </c>
      <c r="AF13" s="54">
        <v>2210</v>
      </c>
      <c r="AG13" s="54">
        <v>1754</v>
      </c>
      <c r="AH13" s="54">
        <f>VLOOKUP(A13,'[3]L) Captação Total'!$A:$BW,75,0)</f>
        <v>2221</v>
      </c>
      <c r="AI13" s="54">
        <f>VLOOKUP($A13,'[2]L) Captação Total'!$A:$BX,76,0)</f>
        <v>1599</v>
      </c>
      <c r="AJ13" s="54">
        <v>1392</v>
      </c>
      <c r="AK13" s="54">
        <v>1671</v>
      </c>
      <c r="AL13" s="54">
        <v>1671</v>
      </c>
      <c r="AM13" s="54">
        <v>1831</v>
      </c>
      <c r="AN13" s="54">
        <v>1672</v>
      </c>
    </row>
    <row r="14" spans="1:40">
      <c r="A14" s="48" t="s">
        <v>202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151</v>
      </c>
      <c r="Q14" s="47">
        <v>0</v>
      </c>
      <c r="R14" s="47">
        <v>254.44262638000004</v>
      </c>
      <c r="S14" s="47">
        <v>217.24120623000002</v>
      </c>
      <c r="T14" s="47">
        <v>205.96401326</v>
      </c>
      <c r="U14" s="47">
        <v>205.91904515000002</v>
      </c>
      <c r="V14" s="47">
        <v>241</v>
      </c>
      <c r="W14" s="47">
        <v>252.02896565000003</v>
      </c>
      <c r="X14" s="47">
        <v>124</v>
      </c>
      <c r="Y14" s="47">
        <v>134</v>
      </c>
      <c r="Z14" s="47">
        <v>132</v>
      </c>
      <c r="AA14" s="47">
        <v>138</v>
      </c>
      <c r="AB14" s="47">
        <v>175.79877317</v>
      </c>
      <c r="AC14" s="47">
        <v>244</v>
      </c>
      <c r="AD14" s="47">
        <v>0</v>
      </c>
      <c r="AE14" s="47">
        <v>0</v>
      </c>
      <c r="AF14" s="47">
        <v>0</v>
      </c>
      <c r="AG14" s="47">
        <v>0</v>
      </c>
      <c r="AH14" s="47">
        <v>0</v>
      </c>
      <c r="AI14" s="47">
        <f>VLOOKUP($A14,'[2]L) Captação Total'!$A:$BX,76,0)</f>
        <v>0</v>
      </c>
      <c r="AJ14" s="47">
        <v>0</v>
      </c>
      <c r="AK14" s="47">
        <v>0</v>
      </c>
      <c r="AL14" s="47">
        <v>0</v>
      </c>
      <c r="AM14" s="47">
        <v>0</v>
      </c>
      <c r="AN14" s="47">
        <v>0</v>
      </c>
    </row>
    <row r="15" spans="1:40" ht="15.75" thickBot="1">
      <c r="A15" s="57" t="s">
        <v>177</v>
      </c>
      <c r="B15" s="58">
        <v>2964</v>
      </c>
      <c r="C15" s="58">
        <v>3010.9349266000008</v>
      </c>
      <c r="D15" s="58">
        <v>3655.6619088599978</v>
      </c>
      <c r="E15" s="58">
        <v>4022.4102012999988</v>
      </c>
      <c r="F15" s="58">
        <v>4085</v>
      </c>
      <c r="G15" s="58">
        <v>4085.03354743</v>
      </c>
      <c r="H15" s="58">
        <v>4641.2947249359977</v>
      </c>
      <c r="I15" s="58">
        <v>4546.6456694999997</v>
      </c>
      <c r="J15" s="58">
        <v>4897</v>
      </c>
      <c r="K15" s="58">
        <v>5080.2554813300003</v>
      </c>
      <c r="L15" s="58">
        <v>5749.6249393600001</v>
      </c>
      <c r="M15" s="58">
        <v>6296.4898558399991</v>
      </c>
      <c r="N15" s="58">
        <v>6372.9865858400008</v>
      </c>
      <c r="O15" s="58">
        <v>7084.4460719499994</v>
      </c>
      <c r="P15" s="58">
        <v>7577.7894709899992</v>
      </c>
      <c r="Q15" s="58">
        <v>9112.4984083599993</v>
      </c>
      <c r="R15" s="58">
        <v>10549.409062680001</v>
      </c>
      <c r="S15" s="58">
        <v>9814.0533221400001</v>
      </c>
      <c r="T15" s="58">
        <v>10149.818431240001</v>
      </c>
      <c r="U15" s="58">
        <v>10189.91904515</v>
      </c>
      <c r="V15" s="58">
        <v>11008</v>
      </c>
      <c r="W15" s="58">
        <v>11792.809579290004</v>
      </c>
      <c r="X15" s="58">
        <v>14374.975200939991</v>
      </c>
      <c r="Y15" s="58">
        <v>15526</v>
      </c>
      <c r="Z15" s="58">
        <v>16232.52062411</v>
      </c>
      <c r="AA15" s="58">
        <v>16322</v>
      </c>
      <c r="AB15" s="58">
        <v>17139.323566979983</v>
      </c>
      <c r="AC15" s="58">
        <v>17399</v>
      </c>
      <c r="AD15" s="58">
        <v>19429</v>
      </c>
      <c r="AE15" s="58">
        <v>19655</v>
      </c>
      <c r="AF15" s="58">
        <v>21443</v>
      </c>
      <c r="AG15" s="58">
        <v>20506</v>
      </c>
      <c r="AH15" s="58">
        <f>SUM(AH10:AH14)</f>
        <v>22958</v>
      </c>
      <c r="AI15" s="58">
        <f>SUM(AI10:AI14)</f>
        <v>21825</v>
      </c>
      <c r="AJ15" s="58">
        <v>21366</v>
      </c>
      <c r="AK15" s="58">
        <v>21988</v>
      </c>
      <c r="AL15" s="58">
        <v>21988</v>
      </c>
      <c r="AM15" s="58">
        <v>24456</v>
      </c>
      <c r="AN15" s="58">
        <v>26157</v>
      </c>
    </row>
    <row r="16" spans="1:40">
      <c r="P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</row>
    <row r="17" spans="1:40" ht="15.75" thickBot="1"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</row>
    <row r="18" spans="1:40" ht="72.75" customHeight="1" thickTop="1" thickBot="1">
      <c r="A18" s="46" t="s">
        <v>186</v>
      </c>
      <c r="B18" s="50">
        <v>42735</v>
      </c>
      <c r="C18" s="50">
        <v>42825</v>
      </c>
      <c r="D18" s="50">
        <v>42916</v>
      </c>
      <c r="E18" s="50">
        <v>43008</v>
      </c>
      <c r="F18" s="50">
        <v>43100</v>
      </c>
      <c r="G18" s="50">
        <v>43190</v>
      </c>
      <c r="H18" s="50">
        <v>43281</v>
      </c>
      <c r="I18" s="50">
        <v>43373</v>
      </c>
      <c r="J18" s="50">
        <v>43465</v>
      </c>
      <c r="K18" s="50">
        <v>43555</v>
      </c>
      <c r="L18" s="50">
        <v>43646</v>
      </c>
      <c r="M18" s="50">
        <v>43738</v>
      </c>
      <c r="N18" s="50">
        <v>43830</v>
      </c>
      <c r="O18" s="50">
        <v>43921</v>
      </c>
      <c r="P18" s="50">
        <v>44012</v>
      </c>
      <c r="Q18" s="50">
        <v>44104</v>
      </c>
      <c r="R18" s="50">
        <v>44196</v>
      </c>
      <c r="S18" s="50">
        <v>44286</v>
      </c>
      <c r="T18" s="50">
        <v>44377</v>
      </c>
      <c r="U18" s="50">
        <v>44440</v>
      </c>
      <c r="V18" s="50">
        <v>44531</v>
      </c>
      <c r="W18" s="50">
        <v>44621</v>
      </c>
      <c r="X18" s="50">
        <v>44713</v>
      </c>
      <c r="Y18" s="50">
        <v>44805</v>
      </c>
      <c r="Z18" s="50">
        <v>44896</v>
      </c>
      <c r="AA18" s="50">
        <v>44986</v>
      </c>
      <c r="AB18" s="50">
        <v>45078</v>
      </c>
      <c r="AC18" s="50">
        <v>45170</v>
      </c>
      <c r="AD18" s="50">
        <v>45291</v>
      </c>
      <c r="AE18" s="50">
        <v>45382</v>
      </c>
      <c r="AF18" s="50">
        <v>45444</v>
      </c>
      <c r="AG18" s="50">
        <v>45536</v>
      </c>
      <c r="AH18" s="50">
        <v>45627</v>
      </c>
      <c r="AI18" s="50">
        <v>45717</v>
      </c>
      <c r="AJ18" s="50">
        <v>45809</v>
      </c>
      <c r="AK18" s="50">
        <v>45901</v>
      </c>
      <c r="AL18" s="50">
        <v>45901</v>
      </c>
      <c r="AM18" s="50">
        <v>45992</v>
      </c>
      <c r="AN18" s="50">
        <v>46082</v>
      </c>
    </row>
    <row r="19" spans="1:40" ht="15.75" thickTop="1">
      <c r="A19" s="48" t="s">
        <v>178</v>
      </c>
      <c r="B19" s="47">
        <v>1024.9756884999999</v>
      </c>
      <c r="C19" s="47">
        <v>852.65792627999997</v>
      </c>
      <c r="D19" s="47">
        <v>854.00018688</v>
      </c>
      <c r="E19" s="47">
        <v>682.18936694999991</v>
      </c>
      <c r="F19" s="47">
        <v>495.13063801000004</v>
      </c>
      <c r="G19" s="47">
        <v>501.08036036999999</v>
      </c>
      <c r="H19" s="47">
        <v>744.44726897999999</v>
      </c>
      <c r="I19" s="47">
        <v>655.15896189</v>
      </c>
      <c r="J19" s="47">
        <v>692.33561829999996</v>
      </c>
      <c r="K19" s="47">
        <v>714.24884169000006</v>
      </c>
      <c r="L19" s="47">
        <v>759.16970506000007</v>
      </c>
      <c r="M19" s="47">
        <v>1084.7027386500001</v>
      </c>
      <c r="N19" s="47">
        <v>1325.8668966399998</v>
      </c>
      <c r="O19" s="47">
        <v>1316.3073124699999</v>
      </c>
      <c r="P19" s="47">
        <v>1452.2608472100001</v>
      </c>
      <c r="Q19" s="47">
        <v>2126.6352087499999</v>
      </c>
      <c r="R19" s="47">
        <v>2733.2941677899998</v>
      </c>
      <c r="S19" s="47">
        <v>2020.19206014</v>
      </c>
      <c r="T19" s="47">
        <v>2360.571856</v>
      </c>
      <c r="U19" s="47">
        <v>1699</v>
      </c>
      <c r="V19" s="47">
        <v>2229.8649831000002</v>
      </c>
      <c r="W19" s="47">
        <v>1950.6173094700002</v>
      </c>
      <c r="X19" s="47">
        <v>1856.90103189</v>
      </c>
      <c r="Y19" s="47">
        <v>2007</v>
      </c>
      <c r="Z19" s="47">
        <v>1935.7623157799999</v>
      </c>
      <c r="AA19" s="47">
        <v>1817.5642282700001</v>
      </c>
      <c r="AB19" s="47">
        <v>1502.4084690100003</v>
      </c>
      <c r="AC19" s="47">
        <v>1721.6009892300001</v>
      </c>
      <c r="AD19" s="47">
        <v>2891</v>
      </c>
      <c r="AE19" s="47">
        <v>3048</v>
      </c>
      <c r="AF19" s="47">
        <v>3406</v>
      </c>
      <c r="AG19" s="47">
        <v>2714</v>
      </c>
      <c r="AH19" s="47">
        <v>2775</v>
      </c>
      <c r="AI19" s="47">
        <v>2336</v>
      </c>
      <c r="AJ19" s="47">
        <v>2230</v>
      </c>
      <c r="AK19" s="47">
        <v>2529</v>
      </c>
      <c r="AL19" s="47">
        <v>2529</v>
      </c>
      <c r="AM19" s="47">
        <v>3846</v>
      </c>
      <c r="AN19" s="47">
        <v>4870</v>
      </c>
    </row>
    <row r="20" spans="1:40">
      <c r="A20" s="49" t="s">
        <v>179</v>
      </c>
      <c r="B20" s="45">
        <v>480.54339838999999</v>
      </c>
      <c r="C20" s="45">
        <v>398.62220726999999</v>
      </c>
      <c r="D20" s="45">
        <v>759.68058157000007</v>
      </c>
      <c r="E20" s="45">
        <v>1030.6511959299999</v>
      </c>
      <c r="F20" s="45">
        <v>1174.8672421600002</v>
      </c>
      <c r="G20" s="45">
        <v>1398.73955308</v>
      </c>
      <c r="H20" s="45">
        <v>1447.7307975599999</v>
      </c>
      <c r="I20" s="45">
        <v>1458.6654456199999</v>
      </c>
      <c r="J20" s="45">
        <v>1494.1199767400001</v>
      </c>
      <c r="K20" s="45">
        <v>1397.0139322</v>
      </c>
      <c r="L20" s="45">
        <v>1409.36080881</v>
      </c>
      <c r="M20" s="45">
        <v>1346.1691658900002</v>
      </c>
      <c r="N20" s="45">
        <v>1241.50461006</v>
      </c>
      <c r="O20" s="45">
        <v>1110.14426725</v>
      </c>
      <c r="P20" s="45">
        <v>1149.9542538199998</v>
      </c>
      <c r="Q20" s="45">
        <v>1390.2745373</v>
      </c>
      <c r="R20" s="45">
        <v>2298.2207772199999</v>
      </c>
      <c r="S20" s="45">
        <v>1651.84234434</v>
      </c>
      <c r="T20" s="45">
        <v>1540.0434519999999</v>
      </c>
      <c r="U20" s="45">
        <v>1539</v>
      </c>
      <c r="V20" s="45">
        <v>1432.9919462299999</v>
      </c>
      <c r="W20" s="45">
        <v>1191.3171593499999</v>
      </c>
      <c r="X20" s="45">
        <v>1430.3099341</v>
      </c>
      <c r="Y20" s="45">
        <v>1380</v>
      </c>
      <c r="Z20" s="45">
        <v>1960.7967776600001</v>
      </c>
      <c r="AA20" s="45">
        <v>1783.6554403</v>
      </c>
      <c r="AB20" s="45">
        <v>1841.0425995999999</v>
      </c>
      <c r="AC20" s="45">
        <v>1785.4964224100002</v>
      </c>
      <c r="AD20" s="45">
        <v>1745</v>
      </c>
      <c r="AE20" s="45">
        <v>1744</v>
      </c>
      <c r="AF20" s="45">
        <v>1861</v>
      </c>
      <c r="AG20" s="45">
        <v>2111</v>
      </c>
      <c r="AH20" s="45">
        <v>1905</v>
      </c>
      <c r="AI20" s="45">
        <v>1884</v>
      </c>
      <c r="AJ20" s="45">
        <v>1944</v>
      </c>
      <c r="AK20" s="45">
        <v>2044</v>
      </c>
      <c r="AL20" s="45">
        <v>2044</v>
      </c>
      <c r="AM20" s="45">
        <v>2054</v>
      </c>
      <c r="AN20" s="45">
        <v>2094</v>
      </c>
    </row>
    <row r="21" spans="1:40">
      <c r="A21" s="48" t="s">
        <v>180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202.21454196000002</v>
      </c>
      <c r="L21" s="47">
        <v>205.63809197</v>
      </c>
      <c r="M21" s="47">
        <v>203.19325197000001</v>
      </c>
      <c r="N21" s="47">
        <v>204.96004596</v>
      </c>
      <c r="O21" s="47">
        <v>201.43742796999999</v>
      </c>
      <c r="P21" s="47">
        <v>203.07921597999999</v>
      </c>
      <c r="Q21" s="47">
        <v>200.71852799999999</v>
      </c>
      <c r="R21" s="47">
        <v>201.76010196000001</v>
      </c>
      <c r="S21" s="47">
        <v>200.71613597000001</v>
      </c>
      <c r="T21" s="47">
        <v>202.44362899999999</v>
      </c>
      <c r="U21" s="47">
        <v>202</v>
      </c>
      <c r="V21" s="47">
        <v>205.99603997</v>
      </c>
      <c r="W21" s="47">
        <v>478.72847472000001</v>
      </c>
      <c r="X21" s="47">
        <v>495.05351558000007</v>
      </c>
      <c r="Y21" s="47">
        <v>501.01327523000003</v>
      </c>
      <c r="Z21" s="47">
        <v>722.65233238999997</v>
      </c>
      <c r="AA21" s="47">
        <v>734.94916402000001</v>
      </c>
      <c r="AB21" s="47">
        <v>762.11509484999999</v>
      </c>
      <c r="AC21" s="47">
        <v>776.4276413099999</v>
      </c>
      <c r="AD21" s="47">
        <v>803</v>
      </c>
      <c r="AE21" s="47">
        <v>815</v>
      </c>
      <c r="AF21" s="47">
        <v>840</v>
      </c>
      <c r="AG21" s="47">
        <v>854</v>
      </c>
      <c r="AH21" s="47">
        <v>882</v>
      </c>
      <c r="AI21" s="47">
        <v>901</v>
      </c>
      <c r="AJ21" s="47">
        <v>936</v>
      </c>
      <c r="AK21" s="47">
        <v>961</v>
      </c>
      <c r="AL21" s="47">
        <v>961</v>
      </c>
      <c r="AM21" s="47">
        <v>1001</v>
      </c>
      <c r="AN21" s="47">
        <v>1024</v>
      </c>
    </row>
    <row r="22" spans="1:40">
      <c r="A22" s="49" t="s">
        <v>181</v>
      </c>
      <c r="B22" s="45">
        <v>714.63135849000003</v>
      </c>
      <c r="C22" s="45">
        <v>560.28147196999998</v>
      </c>
      <c r="D22" s="45">
        <v>1079.7006860699998</v>
      </c>
      <c r="E22" s="45">
        <v>1130.6319224400002</v>
      </c>
      <c r="F22" s="45">
        <v>1259.50870403</v>
      </c>
      <c r="G22" s="45">
        <v>1446.34397079</v>
      </c>
      <c r="H22" s="45">
        <v>1490.78202971</v>
      </c>
      <c r="I22" s="45">
        <v>1461.23814109</v>
      </c>
      <c r="J22" s="45">
        <v>1443.9386601899998</v>
      </c>
      <c r="K22" s="45">
        <v>1514.95795178</v>
      </c>
      <c r="L22" s="45">
        <v>1525.50161263</v>
      </c>
      <c r="M22" s="45">
        <v>1512.5542663900001</v>
      </c>
      <c r="N22" s="45">
        <v>1266.26090946</v>
      </c>
      <c r="O22" s="45">
        <v>1233.6133891500001</v>
      </c>
      <c r="P22" s="45">
        <v>1321.6261454800001</v>
      </c>
      <c r="Q22" s="45">
        <v>1388.1488058699999</v>
      </c>
      <c r="R22" s="45">
        <v>1518.2708871299999</v>
      </c>
      <c r="S22" s="45">
        <v>1454.4684629199999</v>
      </c>
      <c r="T22" s="45">
        <v>1391.7247950000001</v>
      </c>
      <c r="U22" s="45">
        <v>1814</v>
      </c>
      <c r="V22" s="45">
        <v>2135.4206242499999</v>
      </c>
      <c r="W22" s="45">
        <v>3071.3258147600004</v>
      </c>
      <c r="X22" s="45">
        <v>4423.4149956100009</v>
      </c>
      <c r="Y22" s="45">
        <v>5477.67850817</v>
      </c>
      <c r="Z22" s="45">
        <v>5668.9860358400001</v>
      </c>
      <c r="AA22" s="45">
        <v>6399.6194113499996</v>
      </c>
      <c r="AB22" s="45">
        <v>7246.1336280300002</v>
      </c>
      <c r="AC22" s="45">
        <v>7431.3477897199991</v>
      </c>
      <c r="AD22" s="45">
        <v>7837</v>
      </c>
      <c r="AE22" s="45">
        <v>7399</v>
      </c>
      <c r="AF22" s="45">
        <v>7359</v>
      </c>
      <c r="AG22" s="45">
        <v>7702</v>
      </c>
      <c r="AH22" s="45">
        <v>8882</v>
      </c>
      <c r="AI22" s="45">
        <v>8624</v>
      </c>
      <c r="AJ22" s="45">
        <v>9065</v>
      </c>
      <c r="AK22" s="45">
        <v>9135</v>
      </c>
      <c r="AL22" s="45">
        <v>9135</v>
      </c>
      <c r="AM22" s="45">
        <v>9201</v>
      </c>
      <c r="AN22" s="45">
        <v>9041</v>
      </c>
    </row>
    <row r="23" spans="1:40">
      <c r="A23" s="48" t="s">
        <v>182</v>
      </c>
      <c r="B23" s="47">
        <v>412.65670645999995</v>
      </c>
      <c r="C23" s="47">
        <v>876.07855049</v>
      </c>
      <c r="D23" s="47">
        <v>625.92701893999993</v>
      </c>
      <c r="E23" s="47">
        <v>854.25105961999998</v>
      </c>
      <c r="F23" s="47">
        <v>901.73300431000007</v>
      </c>
      <c r="G23" s="47">
        <v>738.83781718</v>
      </c>
      <c r="H23" s="47">
        <v>958.33344137000006</v>
      </c>
      <c r="I23" s="47">
        <v>971.58312078999995</v>
      </c>
      <c r="J23" s="47">
        <v>1266.23047701</v>
      </c>
      <c r="K23" s="47">
        <v>1252.0533746399999</v>
      </c>
      <c r="L23" s="47">
        <v>1849.95472148</v>
      </c>
      <c r="M23" s="47">
        <v>2149.8704333399996</v>
      </c>
      <c r="N23" s="47">
        <v>2334.3941614900004</v>
      </c>
      <c r="O23" s="47">
        <v>3222.94367513</v>
      </c>
      <c r="P23" s="47">
        <v>3450.8690085100002</v>
      </c>
      <c r="Q23" s="47">
        <v>4006.7212548400003</v>
      </c>
      <c r="R23" s="47">
        <v>3447.2465189799996</v>
      </c>
      <c r="S23" s="47">
        <v>4133.9207459600002</v>
      </c>
      <c r="T23" s="47">
        <v>4298.7162250000001</v>
      </c>
      <c r="U23" s="47">
        <v>4575</v>
      </c>
      <c r="V23" s="47">
        <v>4635.3078844600004</v>
      </c>
      <c r="W23" s="47">
        <v>4722.2211377100011</v>
      </c>
      <c r="X23" s="47">
        <v>5778.8385469000004</v>
      </c>
      <c r="Y23" s="47">
        <v>5945.6114441300006</v>
      </c>
      <c r="Z23" s="47">
        <v>5944.4522069599989</v>
      </c>
      <c r="AA23" s="47">
        <v>5585.9239079199997</v>
      </c>
      <c r="AB23" s="47">
        <v>5787.4067489699992</v>
      </c>
      <c r="AC23" s="47">
        <v>5683.9929910999981</v>
      </c>
      <c r="AD23" s="47">
        <v>6153</v>
      </c>
      <c r="AE23" s="47">
        <v>6650</v>
      </c>
      <c r="AF23" s="47">
        <v>7977</v>
      </c>
      <c r="AG23" s="47">
        <v>7125</v>
      </c>
      <c r="AH23" s="47">
        <v>8514</v>
      </c>
      <c r="AI23" s="47">
        <v>8080</v>
      </c>
      <c r="AJ23" s="47">
        <v>7191</v>
      </c>
      <c r="AK23" s="47">
        <v>7319</v>
      </c>
      <c r="AL23" s="47">
        <v>7319</v>
      </c>
      <c r="AM23" s="47">
        <v>8354</v>
      </c>
      <c r="AN23" s="47">
        <v>9128</v>
      </c>
    </row>
    <row r="24" spans="1:40">
      <c r="A24" s="49" t="s">
        <v>183</v>
      </c>
      <c r="B24" s="45">
        <v>331.49200000000002</v>
      </c>
      <c r="C24" s="45">
        <v>323.04744203999996</v>
      </c>
      <c r="D24" s="45">
        <v>336.35344524999999</v>
      </c>
      <c r="E24" s="45">
        <v>323.68665627999997</v>
      </c>
      <c r="F24" s="45">
        <v>253.62153916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51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 t="s">
        <v>210</v>
      </c>
      <c r="AC24" s="45" t="s">
        <v>210</v>
      </c>
      <c r="AD24" s="45" t="s">
        <v>210</v>
      </c>
      <c r="AE24" s="45" t="s">
        <v>210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  <c r="AK24" s="45">
        <v>0</v>
      </c>
      <c r="AL24" s="45">
        <v>0</v>
      </c>
      <c r="AM24" s="45">
        <v>0</v>
      </c>
      <c r="AN24" s="45">
        <v>0</v>
      </c>
    </row>
    <row r="25" spans="1:40">
      <c r="A25" s="48" t="s">
        <v>184</v>
      </c>
      <c r="B25" s="52">
        <v>0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6">
        <v>0</v>
      </c>
      <c r="R25" s="52">
        <v>350.61660961000001</v>
      </c>
      <c r="S25" s="52">
        <v>352.91357282000001</v>
      </c>
      <c r="T25" s="52">
        <v>356.318465</v>
      </c>
      <c r="U25" s="52">
        <v>361</v>
      </c>
      <c r="V25" s="52">
        <v>368.81302693999999</v>
      </c>
      <c r="W25" s="52">
        <v>378.59968327999997</v>
      </c>
      <c r="X25" s="52">
        <v>390.53184020999998</v>
      </c>
      <c r="Y25" s="52">
        <v>215.06116449999999</v>
      </c>
      <c r="Z25" s="52" t="s">
        <v>210</v>
      </c>
      <c r="AA25" s="52" t="s">
        <v>210</v>
      </c>
      <c r="AB25" s="52" t="s">
        <v>210</v>
      </c>
      <c r="AC25" s="52" t="s">
        <v>210</v>
      </c>
      <c r="AD25" s="52" t="s">
        <v>210</v>
      </c>
      <c r="AE25" s="52" t="s">
        <v>210</v>
      </c>
      <c r="AF25" s="52">
        <v>0</v>
      </c>
      <c r="AG25" s="52">
        <v>0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  <c r="AN25" s="52">
        <v>0</v>
      </c>
    </row>
    <row r="26" spans="1:40" ht="15.75" thickBot="1">
      <c r="A26" s="57" t="s">
        <v>177</v>
      </c>
      <c r="B26" s="58">
        <v>2964.2991518399999</v>
      </c>
      <c r="C26" s="58">
        <v>3010.6875980499999</v>
      </c>
      <c r="D26" s="58">
        <v>3655.6619187099996</v>
      </c>
      <c r="E26" s="58">
        <v>4022.4102012199996</v>
      </c>
      <c r="F26" s="58">
        <v>4084.8611276700003</v>
      </c>
      <c r="G26" s="58">
        <v>4085.0017014199998</v>
      </c>
      <c r="H26" s="58">
        <v>4641.2935376200003</v>
      </c>
      <c r="I26" s="58">
        <v>4546.64566939</v>
      </c>
      <c r="J26" s="58">
        <v>4896.6247322399995</v>
      </c>
      <c r="K26" s="58">
        <v>5080.4886422700001</v>
      </c>
      <c r="L26" s="58">
        <v>5749.6249399499993</v>
      </c>
      <c r="M26" s="58">
        <v>6296.4898562399994</v>
      </c>
      <c r="N26" s="58">
        <v>6372.9866236100006</v>
      </c>
      <c r="O26" s="58">
        <v>7084.44607197</v>
      </c>
      <c r="P26" s="58">
        <v>7577.789471</v>
      </c>
      <c r="Q26" s="58">
        <v>9112.4983347599991</v>
      </c>
      <c r="R26" s="58">
        <v>10549.40906269</v>
      </c>
      <c r="S26" s="58">
        <v>9814.0533221499991</v>
      </c>
      <c r="T26" s="58">
        <v>10149.818422</v>
      </c>
      <c r="U26" s="58">
        <v>10190</v>
      </c>
      <c r="V26" s="58">
        <v>11008.394504950002</v>
      </c>
      <c r="W26" s="58">
        <v>11792.80957929</v>
      </c>
      <c r="X26" s="58">
        <v>14375.049864290002</v>
      </c>
      <c r="Y26" s="58">
        <v>15526.36439203</v>
      </c>
      <c r="Z26" s="58">
        <f>SUM(Z19:Z23)</f>
        <v>16232.649668629998</v>
      </c>
      <c r="AA26" s="58">
        <f>SUM(AA19:AA23)</f>
        <v>16321.71215186</v>
      </c>
      <c r="AB26" s="58">
        <v>17139</v>
      </c>
      <c r="AC26" s="58">
        <v>17398.865833769996</v>
      </c>
      <c r="AD26" s="58">
        <v>19429.327267710003</v>
      </c>
      <c r="AE26" s="58">
        <f>SUM(AE19:AE23)</f>
        <v>19656</v>
      </c>
      <c r="AF26" s="58">
        <v>21443</v>
      </c>
      <c r="AG26" s="58">
        <v>20506</v>
      </c>
      <c r="AH26" s="58">
        <v>22958</v>
      </c>
      <c r="AI26" s="58">
        <v>21825</v>
      </c>
      <c r="AJ26" s="58">
        <v>21366</v>
      </c>
      <c r="AK26" s="58">
        <v>21988</v>
      </c>
      <c r="AL26" s="58">
        <v>21988</v>
      </c>
      <c r="AM26" s="58">
        <v>24456</v>
      </c>
      <c r="AN26" s="58">
        <v>26157</v>
      </c>
    </row>
    <row r="27" spans="1:40">
      <c r="AH27" s="64"/>
    </row>
    <row r="31" spans="1:40" ht="15" customHeight="1">
      <c r="Y31" s="76" t="s">
        <v>274</v>
      </c>
      <c r="Z31" s="76" t="s">
        <v>275</v>
      </c>
      <c r="AA31" s="76" t="s">
        <v>276</v>
      </c>
    </row>
    <row r="32" spans="1:40" ht="15" customHeight="1">
      <c r="Y32" s="77" t="s">
        <v>277</v>
      </c>
      <c r="Z32" s="77" t="s">
        <v>278</v>
      </c>
      <c r="AA32" s="78"/>
    </row>
    <row r="33" spans="25:27" ht="15" customHeight="1">
      <c r="Y33" s="79" t="s">
        <v>279</v>
      </c>
      <c r="Z33" s="79" t="s">
        <v>278</v>
      </c>
      <c r="AA33" s="80"/>
    </row>
    <row r="34" spans="25:27" ht="15" customHeight="1">
      <c r="Y34" s="77" t="s">
        <v>279</v>
      </c>
      <c r="Z34" s="77" t="s">
        <v>280</v>
      </c>
      <c r="AA34" s="78">
        <v>59</v>
      </c>
    </row>
    <row r="35" spans="25:27" ht="15" customHeight="1">
      <c r="Y35" s="79" t="s">
        <v>277</v>
      </c>
      <c r="Z35" s="79" t="s">
        <v>280</v>
      </c>
      <c r="AA35" s="80">
        <v>257</v>
      </c>
    </row>
    <row r="36" spans="25:27" ht="15" customHeight="1">
      <c r="Y36" s="77" t="s">
        <v>277</v>
      </c>
      <c r="Z36" s="77" t="s">
        <v>281</v>
      </c>
      <c r="AA36" s="78">
        <v>12</v>
      </c>
    </row>
    <row r="37" spans="25:27" ht="15" customHeight="1">
      <c r="Y37" s="79" t="s">
        <v>277</v>
      </c>
      <c r="Z37" s="79" t="s">
        <v>282</v>
      </c>
      <c r="AA37" s="80">
        <v>3</v>
      </c>
    </row>
    <row r="38" spans="25:27" ht="15" customHeight="1">
      <c r="Y38" s="77" t="s">
        <v>279</v>
      </c>
      <c r="Z38" s="77" t="s">
        <v>282</v>
      </c>
      <c r="AA38" s="78">
        <v>2</v>
      </c>
    </row>
    <row r="39" spans="25:27" ht="15" customHeight="1">
      <c r="Y39" s="79" t="s">
        <v>279</v>
      </c>
      <c r="Z39" s="79" t="s">
        <v>281</v>
      </c>
      <c r="AA39" s="80">
        <v>1</v>
      </c>
    </row>
    <row r="40" spans="25:27" ht="15" customHeight="1">
      <c r="Y40" s="77" t="s">
        <v>283</v>
      </c>
      <c r="Z40" s="77" t="s">
        <v>281</v>
      </c>
      <c r="AA40" s="78">
        <v>1</v>
      </c>
    </row>
    <row r="41" spans="25:27" ht="15" customHeight="1">
      <c r="Y41" s="79" t="s">
        <v>283</v>
      </c>
      <c r="Z41" s="79" t="s">
        <v>278</v>
      </c>
      <c r="AA41" s="80"/>
    </row>
    <row r="42" spans="25:27" ht="15" customHeight="1">
      <c r="Y42" s="77" t="s">
        <v>283</v>
      </c>
      <c r="Z42" s="77" t="s">
        <v>280</v>
      </c>
      <c r="AA42" s="78">
        <v>5</v>
      </c>
    </row>
    <row r="43" spans="25:27" ht="15.75">
      <c r="Y43" s="81"/>
      <c r="Z43" s="81"/>
      <c r="AA43" s="81">
        <v>3</v>
      </c>
    </row>
    <row r="44" spans="25:27" ht="15.75">
      <c r="Y44" s="81"/>
      <c r="Z44" s="81"/>
      <c r="AA44" s="82"/>
    </row>
  </sheetData>
  <pageMargins left="0.7" right="0.7" top="0.75" bottom="0.75" header="0.3" footer="0.3"/>
  <pageSetup paperSize="9" orientation="portrait" horizontalDpi="1200" verticalDpi="1200" r:id="rId1"/>
  <ignoredErrors>
    <ignoredError sqref="Z26:AA26 AE26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7 c 3 1 6 1 0 - 1 c f e - 4 7 c 5 - a c 3 2 - 0 7 4 b 8 b c 6 7 5 b 2 "   x m l n s = " h t t p : / / s c h e m a s . m i c r o s o f t . c o m / D a t a M a s h u p " > A A A A A B c D A A B Q S w M E F A A C A A g A E 1 W O U 9 x E h E q n A A A A + A A A A B I A H A B D b 2 5 m a W c v U G F j a 2 F n Z S 5 4 b W w g o h g A K K A U A A A A A A A A A A A A A A A A A A A A A A A A A A A A h Y 8 x D o I w G E a v Q r r T l g p q y E 9 J d J X E a G J c G 6 z Q C I X Q Y r m b g 0 f y C p I o 6 u b 4 v b z h f Y / b H d K h r r y r 7 I x q d I I C T J E n d d 6 c l C 4 S 1 N u z v 0 Q p h 6 3 I L 6 K Q 3 i h r E w / m l K D S 2 j Y m x D m H 3 Q w 3 X U E Y p Q E 5 Z p t 9 X s p a o I + s / s u + 0 s Y K n U v E 4 f C K 4 Q w v G I 6 i a I 7 D M A A y Y c i U / i p s L M Y U y A + E d V / Z v p O 8 t f 5 q B 2 S a Q N 4 v + B N Q S w M E F A A C A A g A E 1 W O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N V j l M o i k e 4 D g A A A B E A A A A T A B w A R m 9 y b X V s Y X M v U 2 V j d G l v b j E u b S C i G A A o o B Q A A A A A A A A A A A A A A A A A A A A A A A A A A A A r T k 0 u y c z P U w i G 0 I b W A F B L A Q I t A B Q A A g A I A B N V j l P c R I R K p w A A A P g A A A A S A A A A A A A A A A A A A A A A A A A A A A B D b 2 5 m a W c v U G F j a 2 F n Z S 5 4 b W x Q S w E C L Q A U A A I A C A A T V Y 5 T D 8 r p q 6 Q A A A D p A A A A E w A A A A A A A A A A A A A A A A D z A A A A W 0 N v b n R l b n R f V H l w Z X N d L n h t b F B L A Q I t A B Q A A g A I A B N V j l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E K e q 9 9 H m J T J 8 Q e j / y + x 8 1 A A A A A A I A A A A A A A N m A A D A A A A A E A A A A L x H Q P k u r 4 7 + R 9 n A F F c L s Q o A A A A A B I A A A K A A A A A Q A A A A l 9 o F O e Z s / e 5 + J Q 2 M h M 4 I j 1 A A A A D D g g 3 I L m H + / 7 V w N T y e Z w s t u j J S N l V G 3 P p w v t Z F o U r + W f i L O I 3 B 2 b I r 9 m q h l X A d Z c z x U v h d / i v 6 Z 7 P I i B s W 7 b x d 1 + a D T S N U Z s v x m T O J x u D W v h Q A A A A d S p R H 3 M X X E c 0 n g 9 d R 1 S M Z R e 4 y 6 A = = < / D a t a M a s h u p > 
</file>

<file path=customXml/itemProps1.xml><?xml version="1.0" encoding="utf-8"?>
<ds:datastoreItem xmlns:ds="http://schemas.openxmlformats.org/officeDocument/2006/customXml" ds:itemID="{B48910B2-F813-45F0-BB58-E614D1E722C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Índice</vt:lpstr>
      <vt:lpstr>Balanço Patrimonial_2026</vt:lpstr>
      <vt:lpstr>Balanço Patrimonial_2016 à 2024</vt:lpstr>
      <vt:lpstr>DRE Contábil (Trimestral)_2026</vt:lpstr>
      <vt:lpstr>DRE Contábil (Tri)_2016 à 2024 </vt:lpstr>
      <vt:lpstr>Destaques Financeiros</vt:lpstr>
      <vt:lpstr>Carteira Crédito Exp.</vt:lpstr>
      <vt:lpstr>Captação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Santos</dc:creator>
  <cp:lastModifiedBy>Pedro Pires</cp:lastModifiedBy>
  <dcterms:created xsi:type="dcterms:W3CDTF">2021-11-11T13:11:53Z</dcterms:created>
  <dcterms:modified xsi:type="dcterms:W3CDTF">2026-06-05T19:12:49Z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aa2ca7-3f0f-4241-9342-7dcb8c5ed7f2_Enabled">
    <vt:lpwstr>true</vt:lpwstr>
  </property>
  <property fmtid="{D5CDD505-2E9C-101B-9397-08002B2CF9AE}" pid="3" name="MSIP_Label_bfaa2ca7-3f0f-4241-9342-7dcb8c5ed7f2_SetDate">
    <vt:lpwstr>2021-11-11T13:11:55Z</vt:lpwstr>
  </property>
  <property fmtid="{D5CDD505-2E9C-101B-9397-08002B2CF9AE}" pid="4" name="MSIP_Label_bfaa2ca7-3f0f-4241-9342-7dcb8c5ed7f2_Method">
    <vt:lpwstr>Standard</vt:lpwstr>
  </property>
  <property fmtid="{D5CDD505-2E9C-101B-9397-08002B2CF9AE}" pid="5" name="MSIP_Label_bfaa2ca7-3f0f-4241-9342-7dcb8c5ed7f2_Name">
    <vt:lpwstr>bfaa2ca7-3f0f-4241-9342-7dcb8c5ed7f2</vt:lpwstr>
  </property>
  <property fmtid="{D5CDD505-2E9C-101B-9397-08002B2CF9AE}" pid="6" name="MSIP_Label_bfaa2ca7-3f0f-4241-9342-7dcb8c5ed7f2_SiteId">
    <vt:lpwstr>44d572a6-0370-4d7f-a52c-5c3616252aac</vt:lpwstr>
  </property>
  <property fmtid="{D5CDD505-2E9C-101B-9397-08002B2CF9AE}" pid="7" name="MSIP_Label_bfaa2ca7-3f0f-4241-9342-7dcb8c5ed7f2_ActionId">
    <vt:lpwstr>3458ddd0-ba6b-41c6-9e88-93f97bc31b74</vt:lpwstr>
  </property>
  <property fmtid="{D5CDD505-2E9C-101B-9397-08002B2CF9AE}" pid="8" name="MSIP_Label_bfaa2ca7-3f0f-4241-9342-7dcb8c5ed7f2_ContentBits">
    <vt:lpwstr>0</vt:lpwstr>
  </property>
  <property fmtid="{D5CDD505-2E9C-101B-9397-08002B2CF9AE}" pid="9" name="uuid">
    <vt:lpwstr>a24fdd8e-27ad-48b7-a172-4f0ad22e2abe</vt:lpwstr>
  </property>
</Properties>
</file>